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PHC Service Costs Calculator" sheetId="1" state="visible" r:id="rId3"/>
    <sheet name="7 Day Review" sheetId="2" state="visible" r:id="rId4"/>
    <sheet name="PHC Service Setup" sheetId="3" state="visible" r:id="rId5"/>
    <sheet name="Continuation" sheetId="4" state="visible" r:id="rId6"/>
    <sheet name="For The Proposal" sheetId="5" state="visible" r:id="rId7"/>
    <sheet name="Overall Costs" sheetId="6" state="visible" r:id="rId8"/>
    <sheet name="IT Hardware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sharedStrings.xml><?xml version="1.0" encoding="utf-8"?>
<sst xmlns="http://schemas.openxmlformats.org/spreadsheetml/2006/main" count="170" uniqueCount="73">
  <si>
    <t xml:space="preserve">P004 – Power Integration</t>
  </si>
  <si>
    <t xml:space="preserve">Hourly Rate to Person</t>
  </si>
  <si>
    <t xml:space="preserve">PHC Provider Markup</t>
  </si>
  <si>
    <t xml:space="preserve">Hourly Rate to Partner</t>
  </si>
  <si>
    <t xml:space="preserve">Partner Markup</t>
  </si>
  <si>
    <t xml:space="preserve">Hourly Rate to Client</t>
  </si>
  <si>
    <t xml:space="preserve">People in Role</t>
  </si>
  <si>
    <t xml:space="preserve">Hours / Week</t>
  </si>
  <si>
    <t xml:space="preserve">Total Hours / Month</t>
  </si>
  <si>
    <t xml:space="preserve">Contract Hours</t>
  </si>
  <si>
    <t xml:space="preserve">Contract Cost</t>
  </si>
  <si>
    <t xml:space="preserve">Cost to Client</t>
  </si>
  <si>
    <t xml:space="preserve">Total contract value per role member</t>
  </si>
  <si>
    <t xml:space="preserve">Strategist</t>
  </si>
  <si>
    <t xml:space="preserve">Analyst</t>
  </si>
  <si>
    <t xml:space="preserve">Admin </t>
  </si>
  <si>
    <t xml:space="preserve">Trainee</t>
  </si>
  <si>
    <t xml:space="preserve">Project</t>
  </si>
  <si>
    <t xml:space="preserve">Guest</t>
  </si>
  <si>
    <t xml:space="preserve">Months</t>
  </si>
  <si>
    <t xml:space="preserve">Monthly Split</t>
  </si>
  <si>
    <t xml:space="preserve">What goes to the Society  projects</t>
  </si>
  <si>
    <t xml:space="preserve">Amount retained by OE</t>
  </si>
  <si>
    <t xml:space="preserve">What all the PHC Consultants receive.</t>
  </si>
  <si>
    <t xml:space="preserve">Month</t>
  </si>
  <si>
    <t xml:space="preserve">PHC Provider</t>
  </si>
  <si>
    <t xml:space="preserve">Partner</t>
  </si>
  <si>
    <t xml:space="preserve">To Client</t>
  </si>
  <si>
    <t xml:space="preserve">No Train</t>
  </si>
  <si>
    <t xml:space="preserve">The distribution amounts</t>
  </si>
  <si>
    <t xml:space="preserve">7 Day Review</t>
  </si>
  <si>
    <t xml:space="preserve">Setup</t>
  </si>
  <si>
    <t xml:space="preserve">Continuation</t>
  </si>
  <si>
    <t xml:space="preserve">Total Cost</t>
  </si>
  <si>
    <t xml:space="preserve">Hours / Month</t>
  </si>
  <si>
    <t xml:space="preserve">Role</t>
  </si>
  <si>
    <t xml:space="preserve">People</t>
  </si>
  <si>
    <t xml:space="preserve">Hourly Rate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</si>
  <si>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</si>
  <si>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</si>
  <si>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</si>
  <si>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</si>
  <si>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</si>
  <si>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</si>
  <si>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Total (GBP)</t>
  </si>
  <si>
    <t xml:space="preserve">PHC Strategist</t>
  </si>
  <si>
    <t xml:space="preserve">David Winter</t>
  </si>
  <si>
    <t xml:space="preserve">PHC Analyst</t>
  </si>
  <si>
    <t xml:space="preserve">Abubakr Harakat</t>
  </si>
  <si>
    <t xml:space="preserve">PHC Admin</t>
  </si>
  <si>
    <t xml:space="preserve">PHC Trainee</t>
  </si>
  <si>
    <t xml:space="preserve">[name1]
[name2]
[name3] </t>
  </si>
  <si>
    <t xml:space="preserve">Project People</t>
  </si>
  <si>
    <t xml:space="preserve">Review</t>
  </si>
  <si>
    <t xml:space="preserve">IT Services</t>
  </si>
  <si>
    <t xml:space="preserve">PHC Start Pack</t>
  </si>
  <si>
    <t xml:space="preserve">7-day review</t>
  </si>
  <si>
    <t xml:space="preserve">Misc</t>
  </si>
  <si>
    <t xml:space="preserve">Category</t>
  </si>
  <si>
    <t xml:space="preserve">Description</t>
  </si>
  <si>
    <t xml:space="preserve">Product Code</t>
  </si>
  <si>
    <t xml:space="preserve">Qty</t>
  </si>
  <si>
    <t xml:space="preserve">Unit Cost</t>
  </si>
  <si>
    <t xml:space="preserve">Single Board Computer Set</t>
  </si>
  <si>
    <t xml:space="preserve">Raspberry Pi 500, Mouse, hdmi cable, power cable) </t>
  </si>
  <si>
    <t xml:space="preserve">RP500</t>
  </si>
  <si>
    <t xml:space="preserve">https://thepihut.com/products/raspberry-pi-5-desktop-kit</t>
  </si>
  <si>
    <t xml:space="preserve">Raspberry Pi Monitor</t>
  </si>
  <si>
    <t xml:space="preserve">Mini Monitor – for RP500</t>
  </si>
  <si>
    <t xml:space="preserve">SC0940</t>
  </si>
  <si>
    <t xml:space="preserve">https://thepihut.com/products/raspberry-pi-monitor</t>
  </si>
  <si>
    <t xml:space="preserve">Site UPS</t>
  </si>
  <si>
    <t xml:space="preserve">Uninterruptible Power Supply (UPS) for site computers.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</si>
</sst>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%"/>
    <numFmt numFmtId="166" formatCode="_-\£* #,##0.00_-;&quot;-£&quot;* #,##0.00_-;_-\£* \-??_-;_-@_-"/>
    <numFmt numFmtId="167" formatCode="[$£-809]#,##0.00;[RED]\-[$£-809]#,##0.00"/>
    <numFmt numFmtId="168" formatCode="[$-809]0%"/>
    <numFmt numFmtId="169" formatCode="[$-809]#,##0"/>
    <numFmt numFmtId="170" formatCode="[$£-809]#,##0;[RED]\-[$£-809]#,##0"/>
    <numFmt numFmtId="171" formatCode="[$$-409]#,##0;[RED]\-[$$-409]#,##0"/>
    <numFmt numFmtId="172" formatCode="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0"/>
      <name val="Arial"/>
      <family val="2"/>
    </font>
    <font>
      <sz val="9"/>
      <color rgb="FF000000"/>
      <name val="Tahoma"/>
      <family val="0"/>
      <charset val="1"/>
    </font>
    <font>
      <sz val="9"/>
      <color rgb="FF000000"/>
      <name val="Tahoma"/>
      <family val="2"/>
      <charset val="1"/>
    </font>
    <font>
      <b val="true"/>
      <sz val="13"/>
      <color theme="1"/>
      <name val="Calibri"/>
      <family val="2"/>
      <charset val="1"/>
    </font>
    <font>
      <sz val="9"/>
      <color theme="1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  <fill>
      <patternFill patternType="solid">
        <fgColor theme="7" tint="0.7999"/>
        <bgColor rgb="FFF6F9D4"/>
      </patternFill>
    </fill>
    <fill>
      <patternFill patternType="solid">
        <fgColor rgb="FFDEE6EF"/>
        <bgColor rgb="FFF6F9D4"/>
      </patternFill>
    </fill>
    <fill>
      <patternFill patternType="solid">
        <fgColor rgb="FFF6F9D4"/>
        <bgColor rgb="FFFFF2CC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3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3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6F9D4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5" activeCellId="0" sqref="I15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2.15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7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90</v>
      </c>
      <c r="D2" s="9" t="n">
        <f aca="false">D$8</f>
        <v>0.4</v>
      </c>
      <c r="E2" s="8" t="n">
        <f aca="false">C2*D2 +C2</f>
        <v>126</v>
      </c>
      <c r="F2" s="9" t="n">
        <f aca="false">F$8</f>
        <v>0.1</v>
      </c>
      <c r="G2" s="8" t="n">
        <f aca="false">E2*F2 +E2</f>
        <v>138.6</v>
      </c>
      <c r="H2" s="10" t="n">
        <v>1</v>
      </c>
      <c r="I2" s="10" t="n">
        <v>10</v>
      </c>
      <c r="J2" s="11" t="n">
        <f aca="false">H2*I2</f>
        <v>10</v>
      </c>
      <c r="K2" s="12" t="n">
        <f aca="false">H2*I2*I8</f>
        <v>10</v>
      </c>
      <c r="L2" s="13" t="n">
        <f aca="false">$E2*$K2</f>
        <v>1260</v>
      </c>
      <c r="M2" s="13" t="n">
        <f aca="false">L2*$F$8</f>
        <v>126</v>
      </c>
      <c r="N2" s="13" t="n">
        <f aca="false">L2+M2</f>
        <v>1386</v>
      </c>
      <c r="P2" s="14" t="n">
        <f aca="false">$P$1*$C2*$K2</f>
        <v>180</v>
      </c>
      <c r="Q2" s="14" t="n">
        <f aca="false">$Q$1*$C2*$K2</f>
        <v>180</v>
      </c>
      <c r="R2" s="14" t="n">
        <f aca="false">$R$1*$C2*$K2</f>
        <v>900</v>
      </c>
      <c r="S2" s="14" t="n">
        <f aca="false">IF((H2=0),"",R2/H2)</f>
        <v>900</v>
      </c>
    </row>
    <row r="3" customFormat="false" ht="13.8" hidden="false" customHeight="false" outlineLevel="0" collapsed="false">
      <c r="B3" s="7" t="s">
        <v>14</v>
      </c>
      <c r="C3" s="8" t="n">
        <f aca="false">60*$C$8</f>
        <v>60</v>
      </c>
      <c r="D3" s="9" t="n">
        <f aca="false">D$8</f>
        <v>0.4</v>
      </c>
      <c r="E3" s="8" t="n">
        <f aca="false">C3*D3 +C3</f>
        <v>84</v>
      </c>
      <c r="F3" s="9" t="n">
        <f aca="false">F$8</f>
        <v>0.1</v>
      </c>
      <c r="G3" s="8" t="n">
        <f aca="false">E3*F3 +E3</f>
        <v>92.4</v>
      </c>
      <c r="H3" s="10" t="n">
        <v>1</v>
      </c>
      <c r="I3" s="10" t="n">
        <v>10</v>
      </c>
      <c r="J3" s="11" t="n">
        <f aca="false">H3*I3</f>
        <v>10</v>
      </c>
      <c r="K3" s="12" t="n">
        <f aca="false">H3*I3*I8</f>
        <v>10</v>
      </c>
      <c r="L3" s="13" t="n">
        <f aca="false">$E3*$K3</f>
        <v>840</v>
      </c>
      <c r="M3" s="13" t="n">
        <f aca="false">L3*$F$8</f>
        <v>84</v>
      </c>
      <c r="N3" s="13" t="n">
        <f aca="false">L3+M3</f>
        <v>924</v>
      </c>
      <c r="P3" s="14" t="n">
        <f aca="false">$P$1*$C3*$K3</f>
        <v>120</v>
      </c>
      <c r="Q3" s="14" t="n">
        <f aca="false">$Q$1*$C3*$K3</f>
        <v>120</v>
      </c>
      <c r="R3" s="14" t="n">
        <f aca="false">$R$1*$C3*$K3</f>
        <v>600</v>
      </c>
      <c r="S3" s="14" t="n">
        <f aca="false">IF((H3=0),"",R3/H3)</f>
        <v>600</v>
      </c>
    </row>
    <row r="4" customFormat="false" ht="13.8" hidden="false" customHeight="false" outlineLevel="0" collapsed="false">
      <c r="B4" s="7" t="s">
        <v>15</v>
      </c>
      <c r="C4" s="8" t="n">
        <f aca="false">35*$C$8</f>
        <v>35</v>
      </c>
      <c r="D4" s="9" t="n">
        <f aca="false">D$8</f>
        <v>0.4</v>
      </c>
      <c r="E4" s="8" t="n">
        <f aca="false">C4*D4 +C4</f>
        <v>49</v>
      </c>
      <c r="F4" s="9" t="n">
        <f aca="false">F$8</f>
        <v>0.1</v>
      </c>
      <c r="G4" s="8" t="n">
        <f aca="false">E4*F4 +E4</f>
        <v>53.9</v>
      </c>
      <c r="H4" s="10" t="n">
        <v>1</v>
      </c>
      <c r="I4" s="10" t="n">
        <v>10</v>
      </c>
      <c r="J4" s="11" t="n">
        <f aca="false">H4*I4</f>
        <v>10</v>
      </c>
      <c r="K4" s="12" t="n">
        <f aca="false">H4*I4*I8</f>
        <v>10</v>
      </c>
      <c r="L4" s="13" t="n">
        <f aca="false">$E4*$K4</f>
        <v>490</v>
      </c>
      <c r="M4" s="13" t="n">
        <f aca="false">L4*$F$8</f>
        <v>49</v>
      </c>
      <c r="N4" s="13" t="n">
        <f aca="false">L4+M4</f>
        <v>539</v>
      </c>
      <c r="P4" s="14" t="n">
        <f aca="false">$P$1*$C4*$K4</f>
        <v>70</v>
      </c>
      <c r="Q4" s="14" t="n">
        <f aca="false">$Q$1*$C4*$K4</f>
        <v>70</v>
      </c>
      <c r="R4" s="14" t="n">
        <f aca="false">$R$1*$C4*$K4</f>
        <v>350</v>
      </c>
      <c r="S4" s="14" t="n">
        <f aca="false">IF((H4=0),"",R4/H4)</f>
        <v>350</v>
      </c>
    </row>
    <row r="5" customFormat="false" ht="13.8" hidden="false" customHeight="false" outlineLevel="0" collapsed="false">
      <c r="B5" s="7" t="s">
        <v>16</v>
      </c>
      <c r="C5" s="8" t="n">
        <f aca="false">12*$C$8</f>
        <v>12</v>
      </c>
      <c r="D5" s="9" t="n">
        <f aca="false">D$8</f>
        <v>0.4</v>
      </c>
      <c r="E5" s="8" t="n">
        <f aca="false">C5*D5 +C5</f>
        <v>16.8</v>
      </c>
      <c r="F5" s="9" t="n">
        <f aca="false">F$8</f>
        <v>0.1</v>
      </c>
      <c r="G5" s="8" t="n">
        <f aca="false">E5*F5 +E5</f>
        <v>18.48</v>
      </c>
      <c r="H5" s="10" t="n">
        <v>10</v>
      </c>
      <c r="I5" s="10" t="n">
        <v>20</v>
      </c>
      <c r="J5" s="11" t="n">
        <f aca="false">H5*I5</f>
        <v>200</v>
      </c>
      <c r="K5" s="12" t="n">
        <f aca="false">H5*I5*I8</f>
        <v>200</v>
      </c>
      <c r="L5" s="13" t="n">
        <f aca="false">$E5*$K5</f>
        <v>3360</v>
      </c>
      <c r="M5" s="13" t="n">
        <f aca="false">L5*$F$8</f>
        <v>336</v>
      </c>
      <c r="N5" s="13" t="n">
        <f aca="false">L5+M5</f>
        <v>3696</v>
      </c>
      <c r="P5" s="14" t="n">
        <f aca="false">$P$1*$C5*$K5</f>
        <v>480</v>
      </c>
      <c r="Q5" s="14" t="n">
        <f aca="false">$Q$1*$C5*$K5</f>
        <v>480</v>
      </c>
      <c r="R5" s="14" t="n">
        <f aca="false">$R$1*$C5*$K5</f>
        <v>2400</v>
      </c>
      <c r="S5" s="14" t="n">
        <f aca="false">IF((H5=0),"",R5/H5)</f>
        <v>240</v>
      </c>
    </row>
    <row r="6" customFormat="false" ht="13.8" hidden="false" customHeight="false" outlineLevel="0" collapsed="false">
      <c r="B6" s="7" t="s">
        <v>17</v>
      </c>
      <c r="C6" s="8" t="n">
        <f aca="false">60*$C$8</f>
        <v>60</v>
      </c>
      <c r="D6" s="9" t="n">
        <f aca="false">D$7</f>
        <v>0.4</v>
      </c>
      <c r="E6" s="8" t="n">
        <f aca="false">C6*D6 +C6</f>
        <v>84</v>
      </c>
      <c r="F6" s="9" t="n">
        <f aca="false">F$7</f>
        <v>0.1</v>
      </c>
      <c r="G6" s="8" t="n">
        <f aca="false">E6*F6 +E6</f>
        <v>92.4</v>
      </c>
      <c r="H6" s="10" t="n">
        <v>3</v>
      </c>
      <c r="I6" s="10" t="n">
        <v>30</v>
      </c>
      <c r="J6" s="11" t="n">
        <f aca="false">H6*I6</f>
        <v>90</v>
      </c>
      <c r="K6" s="12" t="n">
        <f aca="false">H6*I6*I9</f>
        <v>0</v>
      </c>
      <c r="L6" s="13" t="n">
        <f aca="false">$E6*$K6</f>
        <v>0</v>
      </c>
      <c r="M6" s="13" t="n">
        <f aca="false">L6*$F$7</f>
        <v>0</v>
      </c>
      <c r="N6" s="13" t="n">
        <f aca="false">L6+M6</f>
        <v>0</v>
      </c>
      <c r="P6" s="14" t="n">
        <f aca="false">$P$1*$C6*$K6</f>
        <v>0</v>
      </c>
      <c r="Q6" s="14" t="n">
        <f aca="false">$Q$1*$C6*$K6</f>
        <v>0</v>
      </c>
      <c r="R6" s="14" t="n">
        <f aca="false">$R$1*$C6*$K6</f>
        <v>0</v>
      </c>
      <c r="S6" s="15" t="n">
        <f aca="false">IF((H6=0),"",R6/H6)</f>
        <v>0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0.1</v>
      </c>
      <c r="G7" s="8" t="n">
        <f aca="false">E7*F7 +E7</f>
        <v>0</v>
      </c>
      <c r="H7" s="10" t="n">
        <v>0</v>
      </c>
      <c r="I7" s="10" t="n">
        <v>0</v>
      </c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16" t="n">
        <v>1</v>
      </c>
      <c r="D8" s="16" t="n">
        <v>0.4</v>
      </c>
      <c r="E8" s="7"/>
      <c r="F8" s="16" t="n">
        <v>0.1</v>
      </c>
      <c r="G8" s="7"/>
      <c r="H8" s="17" t="s">
        <v>19</v>
      </c>
      <c r="I8" s="10" t="n">
        <v>1</v>
      </c>
      <c r="J8" s="11" t="n">
        <f aca="false">SUM(J2:J7)</f>
        <v>320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230</v>
      </c>
      <c r="L9" s="20" t="n">
        <f aca="false">SUM(L2:L7)</f>
        <v>5950</v>
      </c>
      <c r="M9" s="20" t="n">
        <f aca="false">SUM(M2:M7)</f>
        <v>595</v>
      </c>
      <c r="N9" s="20" t="n">
        <f aca="false">SUM(N2:N7)</f>
        <v>6545</v>
      </c>
      <c r="P9" s="20" t="n">
        <f aca="false">SUM(P2:P7)</f>
        <v>850</v>
      </c>
      <c r="Q9" s="20" t="n">
        <f aca="false">SUM(Q2:Q7)</f>
        <v>850</v>
      </c>
      <c r="R9" s="20" t="n">
        <f aca="false">SUM(R2:R7)</f>
        <v>4250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5950</v>
      </c>
      <c r="D10" s="9" t="n">
        <f aca="false">F8</f>
        <v>0.1</v>
      </c>
      <c r="E10" s="23"/>
      <c r="M10" s="9" t="n">
        <f aca="false">F8</f>
        <v>0.1</v>
      </c>
    </row>
    <row r="11" customFormat="false" ht="13.8" hidden="false" customHeight="true" outlineLevel="0" collapsed="false">
      <c r="C11" s="14" t="n">
        <f aca="false">SUM(C13:C30)</f>
        <v>5950</v>
      </c>
      <c r="D11" s="14" t="n">
        <f aca="false">SUM(D13:D30)</f>
        <v>595</v>
      </c>
      <c r="E11" s="14" t="n">
        <f aca="false">SUM(E13:E30)</f>
        <v>6545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2849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5950</v>
      </c>
      <c r="D13" s="28" t="n">
        <f aca="false">C13*D$10</f>
        <v>595</v>
      </c>
      <c r="E13" s="28" t="n">
        <f aca="false">C13+D13</f>
        <v>6545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str">
        <f aca="false">IF(B14&lt;$I$8+1,$C$10,"")</f>
        <v/>
      </c>
      <c r="D14" s="28" t="str">
        <f aca="false">IF(C14="","",C14*D$10)</f>
        <v/>
      </c>
      <c r="E14" s="28" t="str">
        <f aca="false">IF(C14="", "",C14+D14)</f>
        <v/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  <c r="L18" s="1" t="s">
        <v>30</v>
      </c>
      <c r="N18" s="14" t="n">
        <f aca="false">'7 Day Review'!N9</f>
        <v>2841.3</v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  <c r="L19" s="1" t="s">
        <v>31</v>
      </c>
      <c r="N19" s="14" t="n">
        <f aca="false">'PHC Service Setup'!N9</f>
        <v>43366.4</v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  <c r="L20" s="1" t="s">
        <v>32</v>
      </c>
      <c r="N20" s="14" t="n">
        <f aca="false">Continuation!N9</f>
        <v>152460</v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  <c r="L21" s="30" t="s">
        <v>33</v>
      </c>
      <c r="N21" s="31" t="n">
        <f aca="false">SUM(N18:N20)</f>
        <v>198667.7</v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6" activeCellId="0" sqref="J16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2.61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40.6" hidden="false" customHeight="false" outlineLevel="0" collapsed="false">
      <c r="B1" s="33" t="str">
        <f aca="false">'PHC Service Costs Calculator'!B1</f>
        <v>P004 – Power Integration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90</v>
      </c>
      <c r="D2" s="9" t="n">
        <f aca="false">D$8</f>
        <v>0.4</v>
      </c>
      <c r="E2" s="8" t="n">
        <f aca="false">C2*D2 +C2</f>
        <v>126</v>
      </c>
      <c r="F2" s="9" t="n">
        <f aca="false">F$8</f>
        <v>0.1</v>
      </c>
      <c r="G2" s="8" t="n">
        <f aca="false">E2*F2 +E2</f>
        <v>138.6</v>
      </c>
      <c r="H2" s="10" t="n">
        <v>1</v>
      </c>
      <c r="I2" s="10" t="n">
        <v>8</v>
      </c>
      <c r="J2" s="11" t="n">
        <f aca="false">H2*I2</f>
        <v>8</v>
      </c>
      <c r="K2" s="12" t="n">
        <f aca="false">H2*I2*I8</f>
        <v>8</v>
      </c>
      <c r="L2" s="13" t="n">
        <f aca="false">$E2*$K2</f>
        <v>1008</v>
      </c>
      <c r="M2" s="13" t="n">
        <f aca="false">L2*$F$8</f>
        <v>100.8</v>
      </c>
      <c r="N2" s="13" t="n">
        <f aca="false">L2+M2</f>
        <v>1108.8</v>
      </c>
      <c r="P2" s="14" t="n">
        <f aca="false">$P$1*$C2*$K2</f>
        <v>144</v>
      </c>
      <c r="Q2" s="14" t="n">
        <f aca="false">$Q$1*$C2*$K2</f>
        <v>144</v>
      </c>
      <c r="R2" s="14" t="n">
        <f aca="false">$R$1*$C2*$K2</f>
        <v>720</v>
      </c>
      <c r="S2" s="15" t="n">
        <f aca="false">IF((H2=0),"",R2/H2)</f>
        <v>720</v>
      </c>
    </row>
    <row r="3" customFormat="false" ht="13.8" hidden="false" customHeight="false" outlineLevel="0" collapsed="false">
      <c r="B3" s="7" t="s">
        <v>14</v>
      </c>
      <c r="C3" s="8" t="n">
        <f aca="false">60*$C$8</f>
        <v>60</v>
      </c>
      <c r="D3" s="9" t="n">
        <f aca="false">D$8</f>
        <v>0.4</v>
      </c>
      <c r="E3" s="8" t="n">
        <f aca="false">C3*D3 +C3</f>
        <v>84</v>
      </c>
      <c r="F3" s="9" t="n">
        <f aca="false">F$8</f>
        <v>0.1</v>
      </c>
      <c r="G3" s="8" t="n">
        <f aca="false">E3*F3 +E3</f>
        <v>92.4</v>
      </c>
      <c r="H3" s="10" t="n">
        <v>1</v>
      </c>
      <c r="I3" s="10" t="n">
        <v>10</v>
      </c>
      <c r="J3" s="11" t="n">
        <f aca="false">H3*I3</f>
        <v>10</v>
      </c>
      <c r="K3" s="12" t="n">
        <f aca="false">H3*I3*I8</f>
        <v>10</v>
      </c>
      <c r="L3" s="13" t="n">
        <f aca="false">$E3*$K3</f>
        <v>840</v>
      </c>
      <c r="M3" s="13" t="n">
        <f aca="false">L3*$F$8</f>
        <v>84</v>
      </c>
      <c r="N3" s="13" t="n">
        <f aca="false">L3+M3</f>
        <v>924</v>
      </c>
      <c r="P3" s="14" t="n">
        <f aca="false">$P$1*$C3*$K3</f>
        <v>120</v>
      </c>
      <c r="Q3" s="14" t="n">
        <f aca="false">$Q$1*$C3*$K3</f>
        <v>120</v>
      </c>
      <c r="R3" s="14" t="n">
        <f aca="false">$R$1*$C3*$K3</f>
        <v>600</v>
      </c>
      <c r="S3" s="15" t="n">
        <f aca="false">IF((H3=0),"",R3/H3)</f>
        <v>600</v>
      </c>
    </row>
    <row r="4" customFormat="false" ht="13.8" hidden="false" customHeight="false" outlineLevel="0" collapsed="false">
      <c r="B4" s="7" t="s">
        <v>15</v>
      </c>
      <c r="C4" s="8" t="n">
        <f aca="false">35*$C$8</f>
        <v>35</v>
      </c>
      <c r="D4" s="9" t="n">
        <f aca="false">D$8</f>
        <v>0.4</v>
      </c>
      <c r="E4" s="8" t="n">
        <f aca="false">C4*D4 +C4</f>
        <v>49</v>
      </c>
      <c r="F4" s="9" t="n">
        <f aca="false">F$8</f>
        <v>0.1</v>
      </c>
      <c r="G4" s="8" t="n">
        <f aca="false">E4*F4 +E4</f>
        <v>53.9</v>
      </c>
      <c r="H4" s="10" t="n">
        <v>1</v>
      </c>
      <c r="I4" s="10" t="n">
        <v>15</v>
      </c>
      <c r="J4" s="11" t="n">
        <f aca="false">H4*I4</f>
        <v>15</v>
      </c>
      <c r="K4" s="12" t="n">
        <f aca="false">H4*I4*I8</f>
        <v>15</v>
      </c>
      <c r="L4" s="13" t="n">
        <f aca="false">$E4*$K4</f>
        <v>735</v>
      </c>
      <c r="M4" s="13" t="n">
        <f aca="false">L4*$F$8</f>
        <v>73.5</v>
      </c>
      <c r="N4" s="13" t="n">
        <f aca="false">L4+M4</f>
        <v>808.5</v>
      </c>
      <c r="P4" s="14" t="n">
        <f aca="false">$P$1*$C4*$K4</f>
        <v>105</v>
      </c>
      <c r="Q4" s="14" t="n">
        <f aca="false">$Q$1*$C4*$K4</f>
        <v>105</v>
      </c>
      <c r="R4" s="14" t="n">
        <f aca="false">$R$1*$C4*$K4</f>
        <v>525</v>
      </c>
      <c r="S4" s="15" t="n">
        <f aca="false">IF((H4=0),"",R4/H4)</f>
        <v>525</v>
      </c>
    </row>
    <row r="5" customFormat="false" ht="13.8" hidden="false" customHeight="false" outlineLevel="0" collapsed="false">
      <c r="B5" s="7" t="s">
        <v>16</v>
      </c>
      <c r="C5" s="8" t="n">
        <f aca="false">12*$C$8</f>
        <v>12</v>
      </c>
      <c r="D5" s="9" t="n">
        <f aca="false">D$8</f>
        <v>0.4</v>
      </c>
      <c r="E5" s="8" t="n">
        <f aca="false">C5*D5 +C5</f>
        <v>16.8</v>
      </c>
      <c r="F5" s="9" t="n">
        <f aca="false">F$8</f>
        <v>0.1</v>
      </c>
      <c r="G5" s="8" t="n">
        <f aca="false">E5*F5 +E5</f>
        <v>18.48</v>
      </c>
      <c r="H5" s="10"/>
      <c r="I5" s="10"/>
      <c r="J5" s="11" t="n">
        <f aca="false">H5*I5</f>
        <v>0</v>
      </c>
      <c r="K5" s="12" t="n">
        <f aca="false">H5*I5*I8</f>
        <v>0</v>
      </c>
      <c r="L5" s="13" t="n">
        <f aca="false">$E5*$K5</f>
        <v>0</v>
      </c>
      <c r="M5" s="13" t="n">
        <f aca="false">L5*$F$8</f>
        <v>0</v>
      </c>
      <c r="N5" s="13" t="n">
        <f aca="false">L5+M5</f>
        <v>0</v>
      </c>
      <c r="P5" s="14" t="n">
        <f aca="false">$P$1*$C5*$K5</f>
        <v>0</v>
      </c>
      <c r="Q5" s="14" t="n">
        <f aca="false">$Q$1*$C5*$K5</f>
        <v>0</v>
      </c>
      <c r="R5" s="14" t="n">
        <f aca="false">$R$1*$C5*$K5</f>
        <v>0</v>
      </c>
      <c r="S5" s="15" t="str">
        <f aca="false">IF((H5=0),"",R5/H5)</f>
        <v/>
      </c>
    </row>
    <row r="6" customFormat="false" ht="13.8" hidden="false" customHeight="false" outlineLevel="0" collapsed="false">
      <c r="B6" s="7" t="s">
        <v>17</v>
      </c>
      <c r="C6" s="8" t="n">
        <f aca="false">60*$C$8</f>
        <v>60</v>
      </c>
      <c r="D6" s="9" t="n">
        <f aca="false">D$7</f>
        <v>0.4</v>
      </c>
      <c r="E6" s="8" t="n">
        <f aca="false">C6*D6 +C6</f>
        <v>84</v>
      </c>
      <c r="F6" s="9" t="n">
        <f aca="false">F$7</f>
        <v>0.1</v>
      </c>
      <c r="G6" s="8" t="n">
        <f aca="false">E6*F6 +E6</f>
        <v>92.4</v>
      </c>
      <c r="H6" s="10"/>
      <c r="I6" s="10"/>
      <c r="J6" s="11" t="n">
        <f aca="false">H6*I6</f>
        <v>0</v>
      </c>
      <c r="K6" s="12" t="n">
        <f aca="false">H6*I6*I8</f>
        <v>0</v>
      </c>
      <c r="L6" s="13" t="n">
        <f aca="false">$E6*$K6</f>
        <v>0</v>
      </c>
      <c r="M6" s="13" t="n">
        <f aca="false">L6*$F$7</f>
        <v>0</v>
      </c>
      <c r="N6" s="13" t="n">
        <f aca="false">L6+M6</f>
        <v>0</v>
      </c>
      <c r="P6" s="14" t="n">
        <f aca="false">$P$1*$C6*$K6</f>
        <v>0</v>
      </c>
      <c r="Q6" s="14" t="n">
        <f aca="false">$Q$1*$C6*$K6</f>
        <v>0</v>
      </c>
      <c r="R6" s="14" t="n">
        <f aca="false">$R$1*$C6*$K6</f>
        <v>0</v>
      </c>
      <c r="S6" s="15" t="str">
        <f aca="false">IF((H6=0),"",R6/H6)</f>
        <v/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0.1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1</v>
      </c>
      <c r="D8" s="9" t="n">
        <f aca="false">'PHC Service Costs Calculator'!D8</f>
        <v>0.4</v>
      </c>
      <c r="E8" s="7"/>
      <c r="F8" s="9" t="n">
        <f aca="false">'PHC Service Costs Calculator'!F8</f>
        <v>0.1</v>
      </c>
      <c r="G8" s="7"/>
      <c r="H8" s="17" t="s">
        <v>19</v>
      </c>
      <c r="I8" s="10" t="n">
        <v>1</v>
      </c>
      <c r="J8" s="11" t="n">
        <f aca="false">SUM(J2:J7)</f>
        <v>33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33</v>
      </c>
      <c r="L9" s="20" t="n">
        <f aca="false">SUM(L2:L7)</f>
        <v>2583</v>
      </c>
      <c r="M9" s="20" t="n">
        <f aca="false">SUM(M2:M7)</f>
        <v>258.3</v>
      </c>
      <c r="N9" s="20" t="n">
        <f aca="false">SUM(N2:N7)</f>
        <v>2841.3</v>
      </c>
      <c r="P9" s="20" t="n">
        <f aca="false">SUM(P2:P7)</f>
        <v>369</v>
      </c>
      <c r="Q9" s="20" t="n">
        <f aca="false">SUM(Q2:Q7)</f>
        <v>369</v>
      </c>
      <c r="R9" s="20" t="n">
        <f aca="false">SUM(R2:R7)</f>
        <v>1845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2583</v>
      </c>
      <c r="D10" s="9" t="n">
        <f aca="false">F8</f>
        <v>0.1</v>
      </c>
      <c r="E10" s="23"/>
      <c r="M10" s="9" t="n">
        <f aca="false">F8</f>
        <v>0.1</v>
      </c>
    </row>
    <row r="11" customFormat="false" ht="13.8" hidden="false" customHeight="true" outlineLevel="0" collapsed="false">
      <c r="C11" s="14" t="n">
        <f aca="false">SUM(C13:C30)</f>
        <v>2583</v>
      </c>
      <c r="D11" s="14" t="n">
        <f aca="false">SUM(D13:D30)</f>
        <v>258.3</v>
      </c>
      <c r="E11" s="14" t="n">
        <f aca="false">SUM(E13:E30)</f>
        <v>2841.3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2841.3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2583</v>
      </c>
      <c r="D13" s="28" t="n">
        <f aca="false">C13*D$10</f>
        <v>258.3</v>
      </c>
      <c r="E13" s="28" t="n">
        <f aca="false">C13+D13</f>
        <v>2841.3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str">
        <f aca="false">IF(B14&lt;$I$8+1,$C$10,"")</f>
        <v/>
      </c>
      <c r="D14" s="28" t="str">
        <f aca="false">IF(C14="","",C14*D$10)</f>
        <v/>
      </c>
      <c r="E14" s="28" t="str">
        <f aca="false">IF(C14="", "",C14+D14)</f>
        <v/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4" activeCellId="0" sqref="K14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40.6" hidden="false" customHeight="false" outlineLevel="0" collapsed="false">
      <c r="B1" s="33" t="str">
        <f aca="false">'PHC Service Costs Calculator'!B1</f>
        <v>P004 – Power Integration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90</v>
      </c>
      <c r="D2" s="9" t="n">
        <f aca="false">D$8</f>
        <v>0.4</v>
      </c>
      <c r="E2" s="8" t="n">
        <f aca="false">C2*D2 +C2</f>
        <v>126</v>
      </c>
      <c r="F2" s="9" t="n">
        <f aca="false">F$8</f>
        <v>0.1</v>
      </c>
      <c r="G2" s="8" t="n">
        <f aca="false">E2*F2 +E2</f>
        <v>138.6</v>
      </c>
      <c r="H2" s="10" t="n">
        <v>1</v>
      </c>
      <c r="I2" s="10" t="n">
        <v>40</v>
      </c>
      <c r="J2" s="11" t="n">
        <f aca="false">H2*I2</f>
        <v>40</v>
      </c>
      <c r="K2" s="12" t="n">
        <f aca="false">H2*I2*I8</f>
        <v>80</v>
      </c>
      <c r="L2" s="13" t="n">
        <f aca="false">$E2*$K2</f>
        <v>10080</v>
      </c>
      <c r="M2" s="13" t="n">
        <f aca="false">L2*$F$8</f>
        <v>1008</v>
      </c>
      <c r="N2" s="13" t="n">
        <f aca="false">L2+M2</f>
        <v>11088</v>
      </c>
      <c r="P2" s="14" t="n">
        <f aca="false">$P$1*$C2*$K2</f>
        <v>1440</v>
      </c>
      <c r="Q2" s="14" t="n">
        <f aca="false">$Q$1*$C2*$K2</f>
        <v>1440</v>
      </c>
      <c r="R2" s="14" t="n">
        <f aca="false">$R$1*$C2*$K2</f>
        <v>7200</v>
      </c>
      <c r="S2" s="14" t="n">
        <f aca="false">IF((H2=0),"",R2/H2)</f>
        <v>7200</v>
      </c>
    </row>
    <row r="3" customFormat="false" ht="13.8" hidden="false" customHeight="false" outlineLevel="0" collapsed="false">
      <c r="B3" s="7" t="s">
        <v>14</v>
      </c>
      <c r="C3" s="8" t="n">
        <f aca="false">60*$C$8</f>
        <v>60</v>
      </c>
      <c r="D3" s="9" t="n">
        <f aca="false">D$8</f>
        <v>0.4</v>
      </c>
      <c r="E3" s="8" t="n">
        <f aca="false">C3*D3 +C3</f>
        <v>84</v>
      </c>
      <c r="F3" s="9" t="n">
        <f aca="false">F$8</f>
        <v>0.1</v>
      </c>
      <c r="G3" s="8" t="n">
        <f aca="false">E3*F3 +E3</f>
        <v>92.4</v>
      </c>
      <c r="H3" s="10" t="n">
        <v>1</v>
      </c>
      <c r="I3" s="10" t="n">
        <v>80</v>
      </c>
      <c r="J3" s="11" t="n">
        <f aca="false">H3*I3</f>
        <v>80</v>
      </c>
      <c r="K3" s="12" t="n">
        <f aca="false">H3*I3*I8</f>
        <v>160</v>
      </c>
      <c r="L3" s="13" t="n">
        <f aca="false">$E3*$K3</f>
        <v>13440</v>
      </c>
      <c r="M3" s="13" t="n">
        <f aca="false">L3*$F$8</f>
        <v>1344</v>
      </c>
      <c r="N3" s="13" t="n">
        <f aca="false">L3+M3</f>
        <v>14784</v>
      </c>
      <c r="P3" s="14" t="n">
        <f aca="false">$P$1*$C3*$K3</f>
        <v>1920</v>
      </c>
      <c r="Q3" s="14" t="n">
        <f aca="false">$Q$1*$C3*$K3</f>
        <v>1920</v>
      </c>
      <c r="R3" s="14" t="n">
        <f aca="false">$R$1*$C3*$K3</f>
        <v>9600</v>
      </c>
      <c r="S3" s="14" t="n">
        <f aca="false">IF((H3=0),"",R3/H3)</f>
        <v>9600</v>
      </c>
    </row>
    <row r="4" customFormat="false" ht="13.8" hidden="false" customHeight="false" outlineLevel="0" collapsed="false">
      <c r="B4" s="7" t="s">
        <v>15</v>
      </c>
      <c r="C4" s="8" t="n">
        <f aca="false">35*$C$8</f>
        <v>35</v>
      </c>
      <c r="D4" s="9" t="n">
        <f aca="false">D$8</f>
        <v>0.4</v>
      </c>
      <c r="E4" s="8" t="n">
        <f aca="false">C4*D4 +C4</f>
        <v>49</v>
      </c>
      <c r="F4" s="9" t="n">
        <f aca="false">F$8</f>
        <v>0.1</v>
      </c>
      <c r="G4" s="8" t="n">
        <f aca="false">E4*F4 +E4</f>
        <v>53.9</v>
      </c>
      <c r="H4" s="10" t="n">
        <v>1</v>
      </c>
      <c r="I4" s="10" t="n">
        <v>80</v>
      </c>
      <c r="J4" s="11" t="n">
        <f aca="false">H4*I4</f>
        <v>80</v>
      </c>
      <c r="K4" s="12" t="n">
        <f aca="false">H4*I4*I8</f>
        <v>160</v>
      </c>
      <c r="L4" s="13" t="n">
        <f aca="false">$E4*$K4</f>
        <v>7840</v>
      </c>
      <c r="M4" s="13" t="n">
        <f aca="false">L4*$F$8</f>
        <v>784</v>
      </c>
      <c r="N4" s="13" t="n">
        <f aca="false">L4+M4</f>
        <v>8624</v>
      </c>
      <c r="P4" s="14" t="n">
        <f aca="false">$P$1*$C4*$K4</f>
        <v>1120</v>
      </c>
      <c r="Q4" s="14" t="n">
        <f aca="false">$Q$1*$C4*$K4</f>
        <v>1120</v>
      </c>
      <c r="R4" s="14" t="n">
        <f aca="false">$R$1*$C4*$K4</f>
        <v>5600</v>
      </c>
      <c r="S4" s="14" t="n">
        <f aca="false">IF((H4=0),"",R4/H4)</f>
        <v>5600</v>
      </c>
    </row>
    <row r="5" customFormat="false" ht="13.8" hidden="false" customHeight="false" outlineLevel="0" collapsed="false">
      <c r="B5" s="7" t="s">
        <v>16</v>
      </c>
      <c r="C5" s="8" t="n">
        <f aca="false">12*$C$8</f>
        <v>12</v>
      </c>
      <c r="D5" s="9" t="n">
        <f aca="false">D$8</f>
        <v>0.4</v>
      </c>
      <c r="E5" s="8" t="n">
        <f aca="false">C5*D5 +C5</f>
        <v>16.8</v>
      </c>
      <c r="F5" s="9" t="n">
        <f aca="false">F$8</f>
        <v>0.1</v>
      </c>
      <c r="G5" s="8" t="n">
        <f aca="false">E5*F5 +E5</f>
        <v>18.48</v>
      </c>
      <c r="H5" s="10" t="n">
        <v>3</v>
      </c>
      <c r="I5" s="10" t="n">
        <v>80</v>
      </c>
      <c r="J5" s="11" t="n">
        <f aca="false">H5*I5</f>
        <v>240</v>
      </c>
      <c r="K5" s="12" t="n">
        <f aca="false">H5*I5*I8</f>
        <v>480</v>
      </c>
      <c r="L5" s="13" t="n">
        <f aca="false">$E5*$K5</f>
        <v>8064</v>
      </c>
      <c r="M5" s="13" t="n">
        <f aca="false">L5*$F$8</f>
        <v>806.4</v>
      </c>
      <c r="N5" s="13" t="n">
        <f aca="false">L5+M5</f>
        <v>8870.4</v>
      </c>
      <c r="P5" s="14" t="n">
        <f aca="false">$P$1*$C5*$K5</f>
        <v>1152</v>
      </c>
      <c r="Q5" s="14" t="n">
        <f aca="false">$Q$1*$C5*$K5</f>
        <v>1152</v>
      </c>
      <c r="R5" s="14" t="n">
        <f aca="false">$R$1*$C5*$K5</f>
        <v>5760</v>
      </c>
      <c r="S5" s="14" t="n">
        <f aca="false">IF((H5=0),"",R5/H5)</f>
        <v>1920</v>
      </c>
    </row>
    <row r="6" customFormat="false" ht="13.8" hidden="false" customHeight="false" outlineLevel="0" collapsed="false">
      <c r="B6" s="7" t="s">
        <v>17</v>
      </c>
      <c r="C6" s="8" t="n">
        <f aca="false">60*$C$8</f>
        <v>60</v>
      </c>
      <c r="D6" s="9" t="n">
        <f aca="false">D$7</f>
        <v>0.4</v>
      </c>
      <c r="E6" s="8" t="n">
        <f aca="false">C6*D6 +C6</f>
        <v>84</v>
      </c>
      <c r="F6" s="9" t="n">
        <f aca="false">F$7</f>
        <v>0.1</v>
      </c>
      <c r="G6" s="8" t="n">
        <f aca="false">E6*F6 +E6</f>
        <v>92.4</v>
      </c>
      <c r="H6" s="10"/>
      <c r="I6" s="10"/>
      <c r="J6" s="11" t="n">
        <f aca="false">H6*I6</f>
        <v>0</v>
      </c>
      <c r="K6" s="12" t="n">
        <f aca="false">H6*I6*I8</f>
        <v>0</v>
      </c>
      <c r="L6" s="13" t="n">
        <f aca="false">$E6*$K6</f>
        <v>0</v>
      </c>
      <c r="M6" s="13" t="n">
        <f aca="false">L6*$F$7</f>
        <v>0</v>
      </c>
      <c r="N6" s="13" t="n">
        <f aca="false">L6+M6</f>
        <v>0</v>
      </c>
      <c r="P6" s="14" t="n">
        <f aca="false">$P$1*$C6*$K6</f>
        <v>0</v>
      </c>
      <c r="Q6" s="14" t="n">
        <f aca="false">$Q$1*$C6*$K6</f>
        <v>0</v>
      </c>
      <c r="R6" s="14" t="n">
        <f aca="false">$R$1*$C6*$K6</f>
        <v>0</v>
      </c>
      <c r="S6" s="15" t="str">
        <f aca="false">IF((H6=0),"",R6/H6)</f>
        <v/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0.1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1</v>
      </c>
      <c r="D8" s="9" t="n">
        <f aca="false">'PHC Service Costs Calculator'!D8</f>
        <v>0.4</v>
      </c>
      <c r="E8" s="7"/>
      <c r="F8" s="9" t="n">
        <f aca="false">'PHC Service Costs Calculator'!F8</f>
        <v>0.1</v>
      </c>
      <c r="G8" s="7"/>
      <c r="H8" s="17" t="s">
        <v>19</v>
      </c>
      <c r="I8" s="10" t="n">
        <v>2</v>
      </c>
      <c r="J8" s="11" t="n">
        <f aca="false">SUM(J2:J7)</f>
        <v>440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880</v>
      </c>
      <c r="L9" s="20" t="n">
        <f aca="false">SUM(L2:L7)</f>
        <v>39424</v>
      </c>
      <c r="M9" s="20" t="n">
        <f aca="false">SUM(M2:M7)</f>
        <v>3942.4</v>
      </c>
      <c r="N9" s="20" t="n">
        <f aca="false">SUM(N2:N7)</f>
        <v>43366.4</v>
      </c>
      <c r="P9" s="20" t="n">
        <f aca="false">SUM(P2:P7)</f>
        <v>5632</v>
      </c>
      <c r="Q9" s="20" t="n">
        <f aca="false">SUM(Q2:Q7)</f>
        <v>5632</v>
      </c>
      <c r="R9" s="20" t="n">
        <f aca="false">SUM(R2:R7)</f>
        <v>28160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19712</v>
      </c>
      <c r="D10" s="9" t="n">
        <f aca="false">F8</f>
        <v>0.1</v>
      </c>
      <c r="E10" s="23"/>
      <c r="M10" s="9" t="n">
        <f aca="false">F8</f>
        <v>0.1</v>
      </c>
    </row>
    <row r="11" customFormat="false" ht="13.8" hidden="false" customHeight="true" outlineLevel="0" collapsed="false">
      <c r="C11" s="14" t="n">
        <f aca="false">SUM(C13:C30)</f>
        <v>39424</v>
      </c>
      <c r="D11" s="14" t="n">
        <f aca="false">SUM(D13:D30)</f>
        <v>3942.4</v>
      </c>
      <c r="E11" s="14" t="n">
        <f aca="false">SUM(E13:E30)</f>
        <v>43366.4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34496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19712</v>
      </c>
      <c r="D13" s="28" t="n">
        <f aca="false">C13*D$10</f>
        <v>1971.2</v>
      </c>
      <c r="E13" s="28" t="n">
        <f aca="false">C13+D13</f>
        <v>21683.2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n">
        <f aca="false">IF(B14&lt;$I$8+1,$C$10,"")</f>
        <v>19712</v>
      </c>
      <c r="D14" s="28" t="n">
        <f aca="false">IF(C14="","",C14*D$10)</f>
        <v>1971.2</v>
      </c>
      <c r="E14" s="28" t="n">
        <f aca="false">IF(C14="", "",C14+D14)</f>
        <v>21683.2</v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1" activeCellId="0" sqref="I1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40.6" hidden="false" customHeight="false" outlineLevel="0" collapsed="false">
      <c r="B1" s="33" t="str">
        <f aca="false">'PHC Service Costs Calculator'!B1</f>
        <v>P004 – Power Integration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90</v>
      </c>
      <c r="D2" s="9" t="n">
        <f aca="false">D$8</f>
        <v>0.4</v>
      </c>
      <c r="E2" s="8" t="n">
        <f aca="false">C2*D2 +C2</f>
        <v>126</v>
      </c>
      <c r="F2" s="9" t="n">
        <f aca="false">F$8</f>
        <v>0.1</v>
      </c>
      <c r="G2" s="8" t="n">
        <f aca="false">E2*F2 +E2</f>
        <v>138.6</v>
      </c>
      <c r="H2" s="10" t="n">
        <v>1</v>
      </c>
      <c r="I2" s="10" t="n">
        <v>40</v>
      </c>
      <c r="J2" s="11" t="n">
        <f aca="false">H2*I2</f>
        <v>40</v>
      </c>
      <c r="K2" s="12" t="n">
        <f aca="false">H2*I2*I8</f>
        <v>120</v>
      </c>
      <c r="L2" s="13" t="n">
        <f aca="false">$E2*$K2</f>
        <v>15120</v>
      </c>
      <c r="M2" s="13" t="n">
        <f aca="false">L2*$F$8</f>
        <v>1512</v>
      </c>
      <c r="N2" s="13" t="n">
        <f aca="false">L2+M2</f>
        <v>16632</v>
      </c>
      <c r="P2" s="14" t="n">
        <f aca="false">$P$1*$C2*$K2</f>
        <v>2160</v>
      </c>
      <c r="Q2" s="14" t="n">
        <f aca="false">$Q$1*$C2*$K2</f>
        <v>2160</v>
      </c>
      <c r="R2" s="14" t="n">
        <f aca="false">$R$1*$C2*$K2</f>
        <v>10800</v>
      </c>
      <c r="S2" s="14" t="n">
        <f aca="false">IF((H2=0),"",R2/H2)</f>
        <v>10800</v>
      </c>
    </row>
    <row r="3" customFormat="false" ht="13.8" hidden="false" customHeight="false" outlineLevel="0" collapsed="false">
      <c r="B3" s="7" t="s">
        <v>14</v>
      </c>
      <c r="C3" s="8" t="n">
        <f aca="false">60*$C$8</f>
        <v>60</v>
      </c>
      <c r="D3" s="9" t="n">
        <f aca="false">D$8</f>
        <v>0.4</v>
      </c>
      <c r="E3" s="8" t="n">
        <f aca="false">C3*D3 +C3</f>
        <v>84</v>
      </c>
      <c r="F3" s="9" t="n">
        <f aca="false">F$8</f>
        <v>0.1</v>
      </c>
      <c r="G3" s="8" t="n">
        <f aca="false">E3*F3 +E3</f>
        <v>92.4</v>
      </c>
      <c r="H3" s="10" t="n">
        <v>1</v>
      </c>
      <c r="I3" s="10" t="n">
        <v>120</v>
      </c>
      <c r="J3" s="11" t="n">
        <f aca="false">H3*I3</f>
        <v>120</v>
      </c>
      <c r="K3" s="12" t="n">
        <f aca="false">H3*I3*I8</f>
        <v>360</v>
      </c>
      <c r="L3" s="13" t="n">
        <f aca="false">$E3*$K3</f>
        <v>30240</v>
      </c>
      <c r="M3" s="13" t="n">
        <f aca="false">L3*$F$8</f>
        <v>3024</v>
      </c>
      <c r="N3" s="13" t="n">
        <f aca="false">L3+M3</f>
        <v>33264</v>
      </c>
      <c r="P3" s="14" t="n">
        <f aca="false">$P$1*$C3*$K3</f>
        <v>4320</v>
      </c>
      <c r="Q3" s="14" t="n">
        <f aca="false">$Q$1*$C3*$K3</f>
        <v>4320</v>
      </c>
      <c r="R3" s="14" t="n">
        <f aca="false">$R$1*$C3*$K3</f>
        <v>21600</v>
      </c>
      <c r="S3" s="14" t="n">
        <f aca="false">IF((H3=0),"",R3/H3)</f>
        <v>21600</v>
      </c>
    </row>
    <row r="4" customFormat="false" ht="13.8" hidden="false" customHeight="false" outlineLevel="0" collapsed="false">
      <c r="B4" s="7" t="s">
        <v>15</v>
      </c>
      <c r="C4" s="8" t="n">
        <f aca="false">35*$C$8</f>
        <v>35</v>
      </c>
      <c r="D4" s="9" t="n">
        <f aca="false">D$8</f>
        <v>0.4</v>
      </c>
      <c r="E4" s="8" t="n">
        <f aca="false">C4*D4 +C4</f>
        <v>49</v>
      </c>
      <c r="F4" s="9" t="n">
        <f aca="false">F$8</f>
        <v>0.1</v>
      </c>
      <c r="G4" s="8" t="n">
        <f aca="false">E4*F4 +E4</f>
        <v>53.9</v>
      </c>
      <c r="H4" s="10" t="n">
        <v>3</v>
      </c>
      <c r="I4" s="10" t="n">
        <v>120</v>
      </c>
      <c r="J4" s="11" t="n">
        <f aca="false">H4*I4</f>
        <v>360</v>
      </c>
      <c r="K4" s="12" t="n">
        <f aca="false">H4*I4*I8</f>
        <v>1080</v>
      </c>
      <c r="L4" s="13" t="n">
        <f aca="false">$E4*$K4</f>
        <v>52920</v>
      </c>
      <c r="M4" s="13" t="n">
        <f aca="false">L4*$F$8</f>
        <v>5292</v>
      </c>
      <c r="N4" s="13" t="n">
        <f aca="false">L4+M4</f>
        <v>58212</v>
      </c>
      <c r="P4" s="14" t="n">
        <f aca="false">$P$1*$C4*$K4</f>
        <v>7560</v>
      </c>
      <c r="Q4" s="14" t="n">
        <f aca="false">$Q$1*$C4*$K4</f>
        <v>7560</v>
      </c>
      <c r="R4" s="14" t="n">
        <f aca="false">$R$1*$C4*$K4</f>
        <v>37800</v>
      </c>
      <c r="S4" s="14" t="n">
        <f aca="false">IF((H4=0),"",R4/H4)</f>
        <v>12600</v>
      </c>
    </row>
    <row r="5" customFormat="false" ht="13.8" hidden="false" customHeight="false" outlineLevel="0" collapsed="false">
      <c r="B5" s="7" t="s">
        <v>16</v>
      </c>
      <c r="C5" s="8" t="n">
        <f aca="false">12*$C$8</f>
        <v>12</v>
      </c>
      <c r="D5" s="9" t="n">
        <f aca="false">D$8</f>
        <v>0.4</v>
      </c>
      <c r="E5" s="8" t="n">
        <f aca="false">C5*D5 +C5</f>
        <v>16.8</v>
      </c>
      <c r="F5" s="9" t="n">
        <f aca="false">F$8</f>
        <v>0.1</v>
      </c>
      <c r="G5" s="8" t="n">
        <f aca="false">E5*F5 +E5</f>
        <v>18.48</v>
      </c>
      <c r="H5" s="10" t="n">
        <v>10</v>
      </c>
      <c r="I5" s="10" t="n">
        <v>80</v>
      </c>
      <c r="J5" s="11" t="n">
        <f aca="false">H5*I5</f>
        <v>800</v>
      </c>
      <c r="K5" s="12" t="n">
        <f aca="false">H5*I5*I8</f>
        <v>2400</v>
      </c>
      <c r="L5" s="13" t="n">
        <f aca="false">$E5*$K5</f>
        <v>40320</v>
      </c>
      <c r="M5" s="13" t="n">
        <f aca="false">L5*$F$8</f>
        <v>4032</v>
      </c>
      <c r="N5" s="13" t="n">
        <f aca="false">L5+M5</f>
        <v>44352</v>
      </c>
      <c r="P5" s="14" t="n">
        <f aca="false">$P$1*$C5*$K5</f>
        <v>5760</v>
      </c>
      <c r="Q5" s="14" t="n">
        <f aca="false">$Q$1*$C5*$K5</f>
        <v>5760</v>
      </c>
      <c r="R5" s="14" t="n">
        <f aca="false">$R$1*$C5*$K5</f>
        <v>28800</v>
      </c>
      <c r="S5" s="14" t="n">
        <f aca="false">IF((H5=0),"",R5/H5)</f>
        <v>2880</v>
      </c>
    </row>
    <row r="6" customFormat="false" ht="13.8" hidden="false" customHeight="false" outlineLevel="0" collapsed="false">
      <c r="B6" s="7" t="s">
        <v>17</v>
      </c>
      <c r="C6" s="8" t="n">
        <f aca="false">60*$C$8</f>
        <v>60</v>
      </c>
      <c r="D6" s="9" t="n">
        <f aca="false">D$7</f>
        <v>0.4</v>
      </c>
      <c r="E6" s="8" t="n">
        <f aca="false">C6*D6 +C6</f>
        <v>84</v>
      </c>
      <c r="F6" s="9" t="n">
        <f aca="false">F$7</f>
        <v>0.1</v>
      </c>
      <c r="G6" s="8" t="n">
        <f aca="false">E6*F6 +E6</f>
        <v>92.4</v>
      </c>
      <c r="H6" s="10"/>
      <c r="I6" s="10"/>
      <c r="J6" s="11" t="n">
        <f aca="false">H6*I6</f>
        <v>0</v>
      </c>
      <c r="K6" s="12" t="n">
        <f aca="false">H6*I6*I8</f>
        <v>0</v>
      </c>
      <c r="L6" s="13" t="n">
        <f aca="false">$E6*$K6</f>
        <v>0</v>
      </c>
      <c r="M6" s="13" t="n">
        <f aca="false">L6*$F$7</f>
        <v>0</v>
      </c>
      <c r="N6" s="13" t="n">
        <f aca="false">L6+M6</f>
        <v>0</v>
      </c>
      <c r="P6" s="14" t="n">
        <f aca="false">$P$1*$C6*$K6</f>
        <v>0</v>
      </c>
      <c r="Q6" s="14" t="n">
        <f aca="false">$Q$1*$C6*$K6</f>
        <v>0</v>
      </c>
      <c r="R6" s="14" t="n">
        <f aca="false">$R$1*$C6*$K6</f>
        <v>0</v>
      </c>
      <c r="S6" s="15" t="str">
        <f aca="false">IF((H6=0),"",R6/H6)</f>
        <v/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0.1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1</v>
      </c>
      <c r="D8" s="9" t="n">
        <f aca="false">'PHC Service Costs Calculator'!D8</f>
        <v>0.4</v>
      </c>
      <c r="E8" s="7"/>
      <c r="F8" s="9" t="n">
        <f aca="false">'PHC Service Costs Calculator'!F8</f>
        <v>0.1</v>
      </c>
      <c r="G8" s="7"/>
      <c r="H8" s="17" t="s">
        <v>19</v>
      </c>
      <c r="I8" s="10" t="n">
        <v>3</v>
      </c>
      <c r="J8" s="11" t="n">
        <f aca="false">SUM(J2:J7)</f>
        <v>1320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3960</v>
      </c>
      <c r="L9" s="20" t="n">
        <f aca="false">SUM(L2:L7)</f>
        <v>138600</v>
      </c>
      <c r="M9" s="20" t="n">
        <f aca="false">SUM(M2:M7)</f>
        <v>13860</v>
      </c>
      <c r="N9" s="20" t="n">
        <f aca="false">SUM(N2:N7)</f>
        <v>152460</v>
      </c>
      <c r="P9" s="20" t="n">
        <f aca="false">SUM(P2:P7)</f>
        <v>19800</v>
      </c>
      <c r="Q9" s="20" t="n">
        <f aca="false">SUM(Q2:Q7)</f>
        <v>19800</v>
      </c>
      <c r="R9" s="20" t="n">
        <f aca="false">SUM(R2:R7)</f>
        <v>99000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46200</v>
      </c>
      <c r="D10" s="9" t="n">
        <f aca="false">F8</f>
        <v>0.1</v>
      </c>
      <c r="E10" s="23"/>
      <c r="M10" s="9" t="n">
        <f aca="false">F8</f>
        <v>0.1</v>
      </c>
    </row>
    <row r="11" customFormat="false" ht="13.8" hidden="false" customHeight="true" outlineLevel="0" collapsed="false">
      <c r="C11" s="14" t="n">
        <f aca="false">SUM(C13:C30)</f>
        <v>138600</v>
      </c>
      <c r="D11" s="14" t="n">
        <f aca="false">SUM(D13:D30)</f>
        <v>13860</v>
      </c>
      <c r="E11" s="14" t="n">
        <f aca="false">SUM(E13:E30)</f>
        <v>152460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108108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46200</v>
      </c>
      <c r="D13" s="28" t="n">
        <f aca="false">C13*D$10</f>
        <v>4620</v>
      </c>
      <c r="E13" s="28" t="n">
        <f aca="false">C13+D13</f>
        <v>50820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n">
        <f aca="false">IF(B14&lt;$I$8+1,$C$10,"")</f>
        <v>46200</v>
      </c>
      <c r="D14" s="28" t="n">
        <f aca="false">IF(C14="","",C14*D$10)</f>
        <v>4620</v>
      </c>
      <c r="E14" s="28" t="n">
        <f aca="false">IF(C14="", "",C14+D14)</f>
        <v>50820</v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n">
        <f aca="false">IF(B15&lt;$I$8+1,$C$10,"")</f>
        <v>46200</v>
      </c>
      <c r="D15" s="28" t="n">
        <f aca="false">IF(C15="","",C15*D$10)</f>
        <v>4620</v>
      </c>
      <c r="E15" s="28" t="n">
        <f aca="false">IF(C15="", "",C15+D15)</f>
        <v>50820</v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16.76"/>
    <col collapsed="false" customWidth="true" hidden="false" outlineLevel="0" max="2" min="2" style="1" width="15.09"/>
    <col collapsed="false" customWidth="true" hidden="false" outlineLevel="0" max="3" min="3" style="1" width="11.04"/>
    <col collapsed="false" customWidth="true" hidden="false" outlineLevel="0" max="4" min="4" style="1" width="7.3"/>
    <col collapsed="false" customWidth="true" hidden="false" outlineLevel="0" max="9" min="5" style="1" width="7.16"/>
    <col collapsed="false" customWidth="true" hidden="false" outlineLevel="0" max="10" min="10" style="1" width="10.72"/>
  </cols>
  <sheetData>
    <row r="1" customFormat="false" ht="13.8" hidden="false" customHeight="false" outlineLevel="0" collapsed="false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</row>
    <row r="2" customFormat="false" ht="13.8" hidden="false" customHeight="false" outlineLevel="0" collapsed="false">
      <c r="A2" s="1" t="s">
        <v>45</v>
      </c>
      <c r="B2" s="1" t="s">
        <v>46</v>
      </c>
      <c r="C2" s="34" t="n">
        <f aca="false">'PHC Service Costs Calculator'!G2</f>
        <v>138.6</v>
      </c>
      <c r="D2" s="35" t="n">
        <f aca="false">'7 Day Review'!J2</f>
        <v>8</v>
      </c>
      <c r="E2" s="35" t="n">
        <f aca="false">'PHC Service Setup'!J2</f>
        <v>40</v>
      </c>
      <c r="F2" s="35" t="n">
        <f aca="false">E2</f>
        <v>40</v>
      </c>
      <c r="G2" s="35" t="n">
        <f aca="false">Continuation!J2</f>
        <v>40</v>
      </c>
      <c r="H2" s="35" t="n">
        <f aca="false">G2</f>
        <v>40</v>
      </c>
      <c r="I2" s="35" t="n">
        <f aca="false">G2</f>
        <v>40</v>
      </c>
      <c r="J2" s="36" t="n">
        <f aca="false">C2*SUM(D2:I2)</f>
        <v>28828.8</v>
      </c>
      <c r="K2" s="14"/>
    </row>
    <row r="3" customFormat="false" ht="13.8" hidden="false" customHeight="false" outlineLevel="0" collapsed="false">
      <c r="A3" s="1" t="s">
        <v>47</v>
      </c>
      <c r="B3" s="1" t="s">
        <v>48</v>
      </c>
      <c r="C3" s="34" t="n">
        <f aca="false">'PHC Service Costs Calculator'!G3</f>
        <v>92.4</v>
      </c>
      <c r="D3" s="35" t="n">
        <f aca="false">'7 Day Review'!J3</f>
        <v>10</v>
      </c>
      <c r="E3" s="35" t="n">
        <f aca="false">'PHC Service Setup'!J3</f>
        <v>80</v>
      </c>
      <c r="F3" s="35" t="n">
        <f aca="false">E3</f>
        <v>80</v>
      </c>
      <c r="G3" s="35" t="n">
        <f aca="false">Continuation!J3</f>
        <v>120</v>
      </c>
      <c r="H3" s="35" t="n">
        <f aca="false">G3</f>
        <v>120</v>
      </c>
      <c r="I3" s="35" t="n">
        <f aca="false">G3</f>
        <v>120</v>
      </c>
      <c r="J3" s="36" t="n">
        <f aca="false">C3*SUM(D3:I3)</f>
        <v>48972</v>
      </c>
      <c r="K3" s="14"/>
    </row>
    <row r="4" customFormat="false" ht="13.8" hidden="false" customHeight="false" outlineLevel="0" collapsed="false">
      <c r="A4" s="1" t="s">
        <v>49</v>
      </c>
      <c r="B4" s="1" t="s">
        <v>49</v>
      </c>
      <c r="C4" s="34" t="n">
        <f aca="false">'PHC Service Costs Calculator'!G4</f>
        <v>53.9</v>
      </c>
      <c r="D4" s="35" t="n">
        <f aca="false">'7 Day Review'!J4</f>
        <v>15</v>
      </c>
      <c r="E4" s="35" t="n">
        <f aca="false">'PHC Service Setup'!J4</f>
        <v>80</v>
      </c>
      <c r="F4" s="35" t="n">
        <f aca="false">E4</f>
        <v>80</v>
      </c>
      <c r="G4" s="35" t="n">
        <f aca="false">Continuation!J4</f>
        <v>360</v>
      </c>
      <c r="H4" s="35" t="n">
        <f aca="false">G4</f>
        <v>360</v>
      </c>
      <c r="I4" s="35" t="n">
        <f aca="false">H4</f>
        <v>360</v>
      </c>
      <c r="J4" s="36" t="n">
        <f aca="false">C4*SUM(D4:I4)</f>
        <v>67644.5</v>
      </c>
      <c r="K4" s="14"/>
    </row>
    <row r="5" customFormat="false" ht="36.85" hidden="false" customHeight="false" outlineLevel="0" collapsed="false">
      <c r="A5" s="1" t="s">
        <v>50</v>
      </c>
      <c r="B5" s="5" t="s">
        <v>51</v>
      </c>
      <c r="C5" s="34" t="n">
        <f aca="false">'PHC Service Costs Calculator'!G5</f>
        <v>18.48</v>
      </c>
      <c r="D5" s="35" t="n">
        <f aca="false">'7 Day Review'!J5</f>
        <v>0</v>
      </c>
      <c r="E5" s="35" t="n">
        <f aca="false">'PHC Service Setup'!J5</f>
        <v>240</v>
      </c>
      <c r="F5" s="35" t="n">
        <f aca="false">E5</f>
        <v>240</v>
      </c>
      <c r="G5" s="35" t="n">
        <f aca="false">Continuation!J5</f>
        <v>800</v>
      </c>
      <c r="H5" s="35" t="n">
        <f aca="false">G5</f>
        <v>800</v>
      </c>
      <c r="I5" s="35" t="n">
        <f aca="false">H5</f>
        <v>800</v>
      </c>
      <c r="J5" s="36" t="n">
        <f aca="false">C5*SUM(D5:I5)</f>
        <v>53222.4</v>
      </c>
      <c r="K5" s="14"/>
    </row>
    <row r="6" customFormat="false" ht="36.85" hidden="false" customHeight="false" outlineLevel="0" collapsed="false">
      <c r="A6" s="1" t="s">
        <v>52</v>
      </c>
      <c r="B6" s="5" t="s">
        <v>51</v>
      </c>
      <c r="C6" s="34" t="n">
        <f aca="false">'PHC Service Costs Calculator'!G6</f>
        <v>92.4</v>
      </c>
      <c r="D6" s="35" t="n">
        <f aca="false">'7 Day Review'!J6</f>
        <v>0</v>
      </c>
      <c r="E6" s="35" t="n">
        <f aca="false">'PHC Service Setup'!J6</f>
        <v>0</v>
      </c>
      <c r="F6" s="35" t="n">
        <f aca="false">E6</f>
        <v>0</v>
      </c>
      <c r="G6" s="35" t="n">
        <f aca="false">Continuation!J6</f>
        <v>0</v>
      </c>
      <c r="H6" s="35" t="n">
        <f aca="false">G6</f>
        <v>0</v>
      </c>
      <c r="I6" s="35" t="n">
        <f aca="false">H6</f>
        <v>0</v>
      </c>
      <c r="J6" s="36" t="n">
        <f aca="false">C6*SUM(D6:I6)</f>
        <v>0</v>
      </c>
      <c r="K6" s="14"/>
    </row>
    <row r="7" customFormat="false" ht="13.8" hidden="false" customHeight="false" outlineLevel="0" collapsed="false">
      <c r="D7" s="14" t="n">
        <f aca="false">SUMPRODUCT($C2:$C6,D2:D6)</f>
        <v>2841.3</v>
      </c>
      <c r="E7" s="14" t="n">
        <f aca="false">SUMPRODUCT($C2:$C6,E2:E6)</f>
        <v>21683.2</v>
      </c>
      <c r="F7" s="14" t="n">
        <f aca="false">SUMPRODUCT($C2:$C6,F2:F6)</f>
        <v>21683.2</v>
      </c>
      <c r="G7" s="14" t="n">
        <f aca="false">SUMPRODUCT($C2:$C6,G2:G6)</f>
        <v>50820</v>
      </c>
      <c r="H7" s="14" t="n">
        <f aca="false">SUMPRODUCT($C2:$C6,H2:H6)</f>
        <v>50820</v>
      </c>
      <c r="I7" s="14" t="n">
        <f aca="false">SUMPRODUCT($C2:$C6,I2:I6)</f>
        <v>50820</v>
      </c>
      <c r="J7" s="36" t="n">
        <f aca="false">SUM(J2:J6)</f>
        <v>198667.7</v>
      </c>
    </row>
    <row r="8" customFormat="false" ht="13.8" hidden="false" customHeight="false" outlineLevel="0" collapsed="false">
      <c r="D8" s="37" t="s">
        <v>53</v>
      </c>
      <c r="E8" s="38" t="s">
        <v>31</v>
      </c>
      <c r="F8" s="38"/>
      <c r="G8" s="38" t="s">
        <v>32</v>
      </c>
      <c r="H8" s="38"/>
      <c r="I8" s="38"/>
      <c r="J8" s="14"/>
      <c r="K8" s="36" t="n">
        <f aca="false">SUM(D7:I7)</f>
        <v>198667.7</v>
      </c>
    </row>
    <row r="9" customFormat="false" ht="13.8" hidden="false" customHeight="false" outlineLevel="0" collapsed="false">
      <c r="D9" s="39" t="n">
        <f aca="false">D7</f>
        <v>2841.3</v>
      </c>
      <c r="E9" s="39" t="n">
        <f aca="false">E7+F7</f>
        <v>43366.4</v>
      </c>
      <c r="F9" s="39"/>
      <c r="G9" s="40" t="n">
        <f aca="false">G7+H7+I7</f>
        <v>152460</v>
      </c>
      <c r="H9" s="40"/>
      <c r="I9" s="40"/>
    </row>
  </sheetData>
  <mergeCells count="4">
    <mergeCell ref="E8:F8"/>
    <mergeCell ref="G8:I8"/>
    <mergeCell ref="E9:F9"/>
    <mergeCell ref="G9:I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true" showOutlineSymbols="true" defaultGridColor="true" view="normal" topLeftCell="A10" colorId="64" zoomScale="140" zoomScaleNormal="140" zoomScalePageLayoutView="100" workbookViewId="0">
      <selection pane="topLeft" activeCell="D6" activeCellId="0" sqref="D6"/>
    </sheetView>
  </sheetViews>
  <sheetFormatPr defaultColWidth="11.53515625" defaultRowHeight="12.8" customHeight="true" zeroHeight="false" outlineLevelRow="0" outlineLevelCol="0"/>
  <sheetData>
    <row r="1" customFormat="false" ht="13.8" hidden="false" customHeight="false" outlineLevel="0" collapsed="false">
      <c r="A1" s="1" t="s">
        <v>54</v>
      </c>
      <c r="B1" s="15" t="n">
        <v>1900</v>
      </c>
    </row>
    <row r="2" customFormat="false" ht="13.8" hidden="false" customHeight="false" outlineLevel="0" collapsed="false">
      <c r="A2" s="1" t="s">
        <v>55</v>
      </c>
      <c r="B2" s="41" t="n">
        <f aca="false">'IT Hardware'!F6</f>
        <v>1442</v>
      </c>
    </row>
    <row r="3" customFormat="false" ht="13.8" hidden="false" customHeight="false" outlineLevel="0" collapsed="false">
      <c r="A3" s="1" t="s">
        <v>56</v>
      </c>
      <c r="B3" s="41" t="n">
        <f aca="false">'7 Day Review'!N9</f>
        <v>2841.3</v>
      </c>
    </row>
    <row r="4" customFormat="false" ht="13.8" hidden="false" customHeight="false" outlineLevel="0" collapsed="false">
      <c r="A4" s="1" t="s">
        <v>31</v>
      </c>
      <c r="B4" s="41" t="n">
        <f aca="false">'PHC Service Setup'!N9</f>
        <v>43366.4</v>
      </c>
    </row>
    <row r="5" customFormat="false" ht="13.8" hidden="false" customHeight="false" outlineLevel="0" collapsed="false">
      <c r="A5" s="1" t="s">
        <v>32</v>
      </c>
      <c r="B5" s="41" t="n">
        <f aca="false">Continuation!N9</f>
        <v>152460</v>
      </c>
    </row>
    <row r="6" customFormat="false" ht="13.8" hidden="false" customHeight="false" outlineLevel="0" collapsed="false">
      <c r="A6" s="1" t="s">
        <v>57</v>
      </c>
      <c r="B6" s="15" t="n">
        <v>1000</v>
      </c>
    </row>
    <row r="8" customFormat="false" ht="13.8" hidden="false" customHeight="false" outlineLevel="0" collapsed="false">
      <c r="B8" s="15" t="n">
        <f aca="false">SUM(B1:B6)</f>
        <v>203009.7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F10" activeCellId="0" sqref="F10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42" width="20.43"/>
    <col collapsed="false" customWidth="true" hidden="false" outlineLevel="0" max="2" min="2" style="42" width="26.32"/>
    <col collapsed="false" customWidth="false" hidden="false" outlineLevel="0" max="3" min="3" style="42" width="11.53"/>
    <col collapsed="false" customWidth="false" hidden="false" outlineLevel="0" max="6" min="4" style="43" width="11.53"/>
    <col collapsed="false" customWidth="true" hidden="false" outlineLevel="0" max="7" min="7" style="43" width="44.13"/>
    <col collapsed="false" customWidth="false" hidden="false" outlineLevel="0" max="16384" min="8" style="43" width="11.53"/>
  </cols>
  <sheetData>
    <row r="1" customFormat="false" ht="12.8" hidden="false" customHeight="false" outlineLevel="0" collapsed="false">
      <c r="A1" s="42" t="s">
        <v>58</v>
      </c>
      <c r="B1" s="42" t="s">
        <v>59</v>
      </c>
      <c r="C1" s="42" t="s">
        <v>60</v>
      </c>
      <c r="D1" s="43" t="s">
        <v>61</v>
      </c>
      <c r="E1" s="43" t="s">
        <v>62</v>
      </c>
      <c r="F1" s="43" t="s">
        <v>33</v>
      </c>
    </row>
    <row r="2" customFormat="false" ht="21.4" hidden="false" customHeight="false" outlineLevel="0" collapsed="false">
      <c r="A2" s="42" t="s">
        <v>63</v>
      </c>
      <c r="B2" s="42" t="s">
        <v>64</v>
      </c>
      <c r="C2" s="42" t="s">
        <v>65</v>
      </c>
      <c r="D2" s="43" t="n">
        <v>5</v>
      </c>
      <c r="E2" s="43" t="n">
        <v>144.4</v>
      </c>
      <c r="F2" s="43" t="n">
        <f aca="false">E2*D2</f>
        <v>722</v>
      </c>
      <c r="G2" s="43" t="s">
        <v>66</v>
      </c>
    </row>
    <row r="3" customFormat="false" ht="12.8" hidden="false" customHeight="false" outlineLevel="0" collapsed="false">
      <c r="A3" s="42" t="s">
        <v>67</v>
      </c>
      <c r="B3" s="42" t="s">
        <v>68</v>
      </c>
      <c r="C3" s="42" t="s">
        <v>69</v>
      </c>
      <c r="D3" s="43" t="n">
        <v>5</v>
      </c>
      <c r="E3" s="43" t="n">
        <v>96</v>
      </c>
      <c r="F3" s="43" t="n">
        <f aca="false">E3*D3</f>
        <v>480</v>
      </c>
      <c r="G3" s="43" t="s">
        <v>70</v>
      </c>
    </row>
    <row r="4" customFormat="false" ht="21.4" hidden="false" customHeight="false" outlineLevel="0" collapsed="false">
      <c r="A4" s="42" t="s">
        <v>71</v>
      </c>
      <c r="B4" s="42" t="s">
        <v>72</v>
      </c>
      <c r="D4" s="43" t="n">
        <v>1</v>
      </c>
      <c r="E4" s="43" t="n">
        <v>240</v>
      </c>
      <c r="F4" s="43" t="n">
        <f aca="false">E4*D4</f>
        <v>240</v>
      </c>
    </row>
    <row r="6" customFormat="false" ht="12.8" hidden="false" customHeight="false" outlineLevel="0" collapsed="false">
      <c r="F6" s="43" t="n">
        <f aca="false">SUM(F2:F4)</f>
        <v>1442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4017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2023-11-21T08:18:03Z</dcterms:created>
  <dc:creator>Winter, David (Al Khobar)</dc:creator>
  <dc:description/>
  <dc:language>en-GB</dc:language>
  <cp:lastModifiedBy/>
  <cp:lastPrinted>2026-03-03T11:45:51Z</cp:lastPrinted>
  <dcterms:modified xsi:type="dcterms:W3CDTF">2026-03-22T15:39:31Z</dcterms:modified>
  <cp:revision>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