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<sst xmlns="http://schemas.openxmlformats.org/spreadsheetml/2006/main" count="170" uniqueCount="73">
  <si>
    <t xml:space="preserve">P470 – Houses of Parliament Refurb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</si>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</sst>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  <numFmt numFmtId="172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3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15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8.7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45</v>
      </c>
      <c r="D2" s="9" t="n">
        <f aca="false">D$8</f>
        <v>0.4</v>
      </c>
      <c r="E2" s="8" t="n">
        <f aca="false">C2*D2 +C2</f>
        <v>63</v>
      </c>
      <c r="F2" s="9" t="n">
        <f aca="false">F$8</f>
        <v>0.1</v>
      </c>
      <c r="G2" s="8" t="n">
        <f aca="false">E2*F2 +E2</f>
        <v>69.3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630</v>
      </c>
      <c r="M2" s="13" t="n">
        <f aca="false">L2*$F$8</f>
        <v>63</v>
      </c>
      <c r="N2" s="13" t="n">
        <f aca="false">L2+M2</f>
        <v>693</v>
      </c>
      <c r="P2" s="14" t="n">
        <f aca="false">$P$1*$C2*$K2</f>
        <v>90</v>
      </c>
      <c r="Q2" s="14" t="n">
        <f aca="false">$Q$1*$C2*$K2</f>
        <v>90</v>
      </c>
      <c r="R2" s="14" t="n">
        <f aca="false">$R$1*$C2*$K2</f>
        <v>450</v>
      </c>
      <c r="S2" s="14" t="n">
        <f aca="false">IF((H2=0),"",R2/H2)</f>
        <v>450</v>
      </c>
    </row>
    <row r="3" customFormat="false" ht="13.8" hidden="false" customHeight="false" outlineLevel="0" collapsed="false">
      <c r="B3" s="7" t="s">
        <v>14</v>
      </c>
      <c r="C3" s="8" t="n">
        <f aca="false">60*$C$8</f>
        <v>30</v>
      </c>
      <c r="D3" s="9" t="n">
        <f aca="false">D$8</f>
        <v>0.4</v>
      </c>
      <c r="E3" s="8" t="n">
        <f aca="false">C3*D3 +C3</f>
        <v>42</v>
      </c>
      <c r="F3" s="9" t="n">
        <f aca="false">F$8</f>
        <v>0.1</v>
      </c>
      <c r="G3" s="8" t="n">
        <f aca="false">E3*F3 +E3</f>
        <v>46.2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420</v>
      </c>
      <c r="M3" s="13" t="n">
        <f aca="false">L3*$F$8</f>
        <v>42</v>
      </c>
      <c r="N3" s="13" t="n">
        <f aca="false">L3+M3</f>
        <v>462</v>
      </c>
      <c r="P3" s="14" t="n">
        <f aca="false">$P$1*$C3*$K3</f>
        <v>60</v>
      </c>
      <c r="Q3" s="14" t="n">
        <f aca="false">$Q$1*$C3*$K3</f>
        <v>60</v>
      </c>
      <c r="R3" s="14" t="n">
        <f aca="false">$R$1*$C3*$K3</f>
        <v>300</v>
      </c>
      <c r="S3" s="14" t="n">
        <f aca="false">IF((H3=0),"",R3/H3)</f>
        <v>300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17.5</v>
      </c>
      <c r="D4" s="9" t="n">
        <f aca="false">D$8</f>
        <v>0.4</v>
      </c>
      <c r="E4" s="8" t="n">
        <f aca="false">C4*D4 +C4</f>
        <v>24.5</v>
      </c>
      <c r="F4" s="9" t="n">
        <f aca="false">F$8</f>
        <v>0.1</v>
      </c>
      <c r="G4" s="8" t="n">
        <f aca="false">E4*F4 +E4</f>
        <v>26.95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245</v>
      </c>
      <c r="M4" s="13" t="n">
        <f aca="false">L4*$F$8</f>
        <v>24.5</v>
      </c>
      <c r="N4" s="13" t="n">
        <f aca="false">L4+M4</f>
        <v>269.5</v>
      </c>
      <c r="P4" s="14" t="n">
        <f aca="false">$P$1*$C4*$K4</f>
        <v>35</v>
      </c>
      <c r="Q4" s="14" t="n">
        <f aca="false">$Q$1*$C4*$K4</f>
        <v>35</v>
      </c>
      <c r="R4" s="14" t="n">
        <f aca="false">$R$1*$C4*$K4</f>
        <v>175</v>
      </c>
      <c r="S4" s="14" t="n">
        <f aca="false">IF((H4=0),"",R4/H4)</f>
        <v>175</v>
      </c>
    </row>
    <row r="5" customFormat="false" ht="13.8" hidden="false" customHeight="false" outlineLevel="0" collapsed="false">
      <c r="B5" s="7" t="s">
        <v>16</v>
      </c>
      <c r="C5" s="8" t="n">
        <f aca="false">12*$C$8</f>
        <v>6</v>
      </c>
      <c r="D5" s="9" t="n">
        <f aca="false">D$8</f>
        <v>0.4</v>
      </c>
      <c r="E5" s="8" t="n">
        <f aca="false">C5*D5 +C5</f>
        <v>8.4</v>
      </c>
      <c r="F5" s="9" t="n">
        <f aca="false">F$8</f>
        <v>0.1</v>
      </c>
      <c r="G5" s="8" t="n">
        <f aca="false">E5*F5 +E5</f>
        <v>9.24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1680</v>
      </c>
      <c r="M5" s="13" t="n">
        <f aca="false">L5*$F$8</f>
        <v>168</v>
      </c>
      <c r="N5" s="13" t="n">
        <f aca="false">L5+M5</f>
        <v>1848</v>
      </c>
      <c r="P5" s="14" t="n">
        <f aca="false">$P$1*$C5*$K5</f>
        <v>240</v>
      </c>
      <c r="Q5" s="14" t="n">
        <f aca="false">$Q$1*$C5*$K5</f>
        <v>240</v>
      </c>
      <c r="R5" s="14" t="n">
        <f aca="false">$R$1*$C5*$K5</f>
        <v>1200</v>
      </c>
      <c r="S5" s="14" t="n">
        <f aca="false">IF((H5=0),"",R5/H5)</f>
        <v>120</v>
      </c>
    </row>
    <row r="6" customFormat="false" ht="13.8" hidden="false" customHeight="false" outlineLevel="0" collapsed="false">
      <c r="B6" s="7" t="s">
        <v>17</v>
      </c>
      <c r="C6" s="8" t="n">
        <f aca="false">60*$C$8</f>
        <v>30</v>
      </c>
      <c r="D6" s="9" t="n">
        <f aca="false">D$7</f>
        <v>0.4</v>
      </c>
      <c r="E6" s="8" t="n">
        <f aca="false">C6*D6 +C6</f>
        <v>42</v>
      </c>
      <c r="F6" s="9" t="n">
        <f aca="false">F$7</f>
        <v>0.1</v>
      </c>
      <c r="G6" s="8" t="n">
        <f aca="false">E6*F6 +E6</f>
        <v>46.2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0.5</v>
      </c>
      <c r="D8" s="16" t="n">
        <v>0.4</v>
      </c>
      <c r="E8" s="7"/>
      <c r="F8" s="16" t="n">
        <v>0.1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2975</v>
      </c>
      <c r="M9" s="20" t="n">
        <f aca="false">SUM(M2:M7)</f>
        <v>297.5</v>
      </c>
      <c r="N9" s="20" t="n">
        <f aca="false">SUM(N2:N7)</f>
        <v>3272.5</v>
      </c>
      <c r="P9" s="20" t="n">
        <f aca="false">SUM(P2:P7)</f>
        <v>425</v>
      </c>
      <c r="Q9" s="20" t="n">
        <f aca="false">SUM(Q2:Q7)</f>
        <v>425</v>
      </c>
      <c r="R9" s="20" t="n">
        <f aca="false">SUM(R2:R7)</f>
        <v>2125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2975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2975</v>
      </c>
      <c r="D11" s="14" t="n">
        <f aca="false">SUM(D13:D30)</f>
        <v>297.5</v>
      </c>
      <c r="E11" s="14" t="n">
        <f aca="false">SUM(E13:E30)</f>
        <v>3272.5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1424.5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2975</v>
      </c>
      <c r="D13" s="28" t="n">
        <f aca="false">C13*D$10</f>
        <v>297.5</v>
      </c>
      <c r="E13" s="28" t="n">
        <f aca="false">C13+D13</f>
        <v>3272.5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1420.65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21683.2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76230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99333.85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61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P470 – Houses of Parliament Refurb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45</v>
      </c>
      <c r="D2" s="9" t="n">
        <f aca="false">D$8</f>
        <v>0.4</v>
      </c>
      <c r="E2" s="8" t="n">
        <f aca="false">C2*D2 +C2</f>
        <v>63</v>
      </c>
      <c r="F2" s="9" t="n">
        <f aca="false">F$8</f>
        <v>0.1</v>
      </c>
      <c r="G2" s="8" t="n">
        <f aca="false">E2*F2 +E2</f>
        <v>69.3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8</v>
      </c>
      <c r="L2" s="13" t="n">
        <f aca="false">$E2*$K2</f>
        <v>504</v>
      </c>
      <c r="M2" s="13" t="n">
        <f aca="false">L2*$F$8</f>
        <v>50.4</v>
      </c>
      <c r="N2" s="13" t="n">
        <f aca="false">L2+M2</f>
        <v>554.4</v>
      </c>
      <c r="P2" s="14" t="n">
        <f aca="false">$P$1*$C2*$K2</f>
        <v>72</v>
      </c>
      <c r="Q2" s="14" t="n">
        <f aca="false">$Q$1*$C2*$K2</f>
        <v>72</v>
      </c>
      <c r="R2" s="14" t="n">
        <f aca="false">$R$1*$C2*$K2</f>
        <v>360</v>
      </c>
      <c r="S2" s="15" t="n">
        <f aca="false">IF((H2=0),"",R2/H2)</f>
        <v>360</v>
      </c>
    </row>
    <row r="3" customFormat="false" ht="13.8" hidden="false" customHeight="false" outlineLevel="0" collapsed="false">
      <c r="B3" s="7" t="s">
        <v>14</v>
      </c>
      <c r="C3" s="8" t="n">
        <f aca="false">60*$C$8</f>
        <v>30</v>
      </c>
      <c r="D3" s="9" t="n">
        <f aca="false">D$8</f>
        <v>0.4</v>
      </c>
      <c r="E3" s="8" t="n">
        <f aca="false">C3*D3 +C3</f>
        <v>42</v>
      </c>
      <c r="F3" s="9" t="n">
        <f aca="false">F$8</f>
        <v>0.1</v>
      </c>
      <c r="G3" s="8" t="n">
        <f aca="false">E3*F3 +E3</f>
        <v>46.2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420</v>
      </c>
      <c r="M3" s="13" t="n">
        <f aca="false">L3*$F$8</f>
        <v>42</v>
      </c>
      <c r="N3" s="13" t="n">
        <f aca="false">L3+M3</f>
        <v>462</v>
      </c>
      <c r="P3" s="14" t="n">
        <f aca="false">$P$1*$C3*$K3</f>
        <v>60</v>
      </c>
      <c r="Q3" s="14" t="n">
        <f aca="false">$Q$1*$C3*$K3</f>
        <v>60</v>
      </c>
      <c r="R3" s="14" t="n">
        <f aca="false">$R$1*$C3*$K3</f>
        <v>300</v>
      </c>
      <c r="S3" s="15" t="n">
        <f aca="false">IF((H3=0),"",R3/H3)</f>
        <v>300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17.5</v>
      </c>
      <c r="D4" s="9" t="n">
        <f aca="false">D$8</f>
        <v>0.4</v>
      </c>
      <c r="E4" s="8" t="n">
        <f aca="false">C4*D4 +C4</f>
        <v>24.5</v>
      </c>
      <c r="F4" s="9" t="n">
        <f aca="false">F$8</f>
        <v>0.1</v>
      </c>
      <c r="G4" s="8" t="n">
        <f aca="false">E4*F4 +E4</f>
        <v>26.95</v>
      </c>
      <c r="H4" s="10" t="n">
        <v>1</v>
      </c>
      <c r="I4" s="10" t="n">
        <v>15</v>
      </c>
      <c r="J4" s="11" t="n">
        <f aca="false">H4*I4</f>
        <v>15</v>
      </c>
      <c r="K4" s="12" t="n">
        <f aca="false">H4*I4*I8</f>
        <v>15</v>
      </c>
      <c r="L4" s="13" t="n">
        <f aca="false">$E4*$K4</f>
        <v>367.5</v>
      </c>
      <c r="M4" s="13" t="n">
        <f aca="false">L4*$F$8</f>
        <v>36.75</v>
      </c>
      <c r="N4" s="13" t="n">
        <f aca="false">L4+M4</f>
        <v>404.25</v>
      </c>
      <c r="P4" s="14" t="n">
        <f aca="false">$P$1*$C4*$K4</f>
        <v>52.5</v>
      </c>
      <c r="Q4" s="14" t="n">
        <f aca="false">$Q$1*$C4*$K4</f>
        <v>52.5</v>
      </c>
      <c r="R4" s="14" t="n">
        <f aca="false">$R$1*$C4*$K4</f>
        <v>262.5</v>
      </c>
      <c r="S4" s="15" t="n">
        <f aca="false">IF((H4=0),"",R4/H4)</f>
        <v>262.5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6</v>
      </c>
      <c r="D5" s="9" t="n">
        <f aca="false">D$8</f>
        <v>0.4</v>
      </c>
      <c r="E5" s="8" t="n">
        <f aca="false">C5*D5 +C5</f>
        <v>8.4</v>
      </c>
      <c r="F5" s="9" t="n">
        <f aca="false">F$8</f>
        <v>0.1</v>
      </c>
      <c r="G5" s="8" t="n">
        <f aca="false">E5*F5 +E5</f>
        <v>9.24</v>
      </c>
      <c r="H5" s="10"/>
      <c r="I5" s="10"/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30</v>
      </c>
      <c r="D6" s="9" t="n">
        <f aca="false">D$7</f>
        <v>0.4</v>
      </c>
      <c r="E6" s="8" t="n">
        <f aca="false">C6*D6 +C6</f>
        <v>42</v>
      </c>
      <c r="F6" s="9" t="n">
        <f aca="false">F$7</f>
        <v>0.1</v>
      </c>
      <c r="G6" s="8" t="n">
        <f aca="false">E6*F6 +E6</f>
        <v>46.2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0.5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1</v>
      </c>
      <c r="J8" s="11" t="n">
        <f aca="false">SUM(J2:J7)</f>
        <v>33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</v>
      </c>
      <c r="L9" s="20" t="n">
        <f aca="false">SUM(L2:L7)</f>
        <v>1291.5</v>
      </c>
      <c r="M9" s="20" t="n">
        <f aca="false">SUM(M2:M7)</f>
        <v>129.15</v>
      </c>
      <c r="N9" s="20" t="n">
        <f aca="false">SUM(N2:N7)</f>
        <v>1420.65</v>
      </c>
      <c r="P9" s="20" t="n">
        <f aca="false">SUM(P2:P7)</f>
        <v>184.5</v>
      </c>
      <c r="Q9" s="20" t="n">
        <f aca="false">SUM(Q2:Q7)</f>
        <v>184.5</v>
      </c>
      <c r="R9" s="20" t="n">
        <f aca="false">SUM(R2:R7)</f>
        <v>922.5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1291.5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1291.5</v>
      </c>
      <c r="D11" s="14" t="n">
        <f aca="false">SUM(D13:D30)</f>
        <v>129.15</v>
      </c>
      <c r="E11" s="14" t="n">
        <f aca="false">SUM(E13:E30)</f>
        <v>1420.65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1420.65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1291.5</v>
      </c>
      <c r="D13" s="28" t="n">
        <f aca="false">C13*D$10</f>
        <v>129.15</v>
      </c>
      <c r="E13" s="28" t="n">
        <f aca="false">C13+D13</f>
        <v>1420.65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P470 – Houses of Parliament Refurb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45</v>
      </c>
      <c r="D2" s="9" t="n">
        <f aca="false">D$8</f>
        <v>0.4</v>
      </c>
      <c r="E2" s="8" t="n">
        <f aca="false">C2*D2 +C2</f>
        <v>63</v>
      </c>
      <c r="F2" s="9" t="n">
        <f aca="false">F$8</f>
        <v>0.1</v>
      </c>
      <c r="G2" s="8" t="n">
        <f aca="false">E2*F2 +E2</f>
        <v>69.3</v>
      </c>
      <c r="H2" s="10" t="n">
        <v>1</v>
      </c>
      <c r="I2" s="10" t="n">
        <v>40</v>
      </c>
      <c r="J2" s="11" t="n">
        <f aca="false">H2*I2</f>
        <v>40</v>
      </c>
      <c r="K2" s="12" t="n">
        <f aca="false">H2*I2*I8</f>
        <v>80</v>
      </c>
      <c r="L2" s="13" t="n">
        <f aca="false">$E2*$K2</f>
        <v>5040</v>
      </c>
      <c r="M2" s="13" t="n">
        <f aca="false">L2*$F$8</f>
        <v>504</v>
      </c>
      <c r="N2" s="13" t="n">
        <f aca="false">L2+M2</f>
        <v>5544</v>
      </c>
      <c r="P2" s="14" t="n">
        <f aca="false">$P$1*$C2*$K2</f>
        <v>720</v>
      </c>
      <c r="Q2" s="14" t="n">
        <f aca="false">$Q$1*$C2*$K2</f>
        <v>720</v>
      </c>
      <c r="R2" s="14" t="n">
        <f aca="false">$R$1*$C2*$K2</f>
        <v>3600</v>
      </c>
      <c r="S2" s="14" t="n">
        <f aca="false">IF((H2=0),"",R2/H2)</f>
        <v>3600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30</v>
      </c>
      <c r="D3" s="9" t="n">
        <f aca="false">D$8</f>
        <v>0.4</v>
      </c>
      <c r="E3" s="8" t="n">
        <f aca="false">C3*D3 +C3</f>
        <v>42</v>
      </c>
      <c r="F3" s="9" t="n">
        <f aca="false">F$8</f>
        <v>0.1</v>
      </c>
      <c r="G3" s="8" t="n">
        <f aca="false">E3*F3 +E3</f>
        <v>46.2</v>
      </c>
      <c r="H3" s="10" t="n">
        <v>1</v>
      </c>
      <c r="I3" s="10" t="n">
        <v>80</v>
      </c>
      <c r="J3" s="11" t="n">
        <f aca="false">H3*I3</f>
        <v>80</v>
      </c>
      <c r="K3" s="12" t="n">
        <f aca="false">H3*I3*I8</f>
        <v>160</v>
      </c>
      <c r="L3" s="13" t="n">
        <f aca="false">$E3*$K3</f>
        <v>6720</v>
      </c>
      <c r="M3" s="13" t="n">
        <f aca="false">L3*$F$8</f>
        <v>672</v>
      </c>
      <c r="N3" s="13" t="n">
        <f aca="false">L3+M3</f>
        <v>7392</v>
      </c>
      <c r="P3" s="14" t="n">
        <f aca="false">$P$1*$C3*$K3</f>
        <v>960</v>
      </c>
      <c r="Q3" s="14" t="n">
        <f aca="false">$Q$1*$C3*$K3</f>
        <v>960</v>
      </c>
      <c r="R3" s="14" t="n">
        <f aca="false">$R$1*$C3*$K3</f>
        <v>4800</v>
      </c>
      <c r="S3" s="14" t="n">
        <f aca="false">IF((H3=0),"",R3/H3)</f>
        <v>4800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17.5</v>
      </c>
      <c r="D4" s="9" t="n">
        <f aca="false">D$8</f>
        <v>0.4</v>
      </c>
      <c r="E4" s="8" t="n">
        <f aca="false">C4*D4 +C4</f>
        <v>24.5</v>
      </c>
      <c r="F4" s="9" t="n">
        <f aca="false">F$8</f>
        <v>0.1</v>
      </c>
      <c r="G4" s="8" t="n">
        <f aca="false">E4*F4 +E4</f>
        <v>26.95</v>
      </c>
      <c r="H4" s="10" t="n">
        <v>1</v>
      </c>
      <c r="I4" s="10" t="n">
        <v>80</v>
      </c>
      <c r="J4" s="11" t="n">
        <f aca="false">H4*I4</f>
        <v>80</v>
      </c>
      <c r="K4" s="12" t="n">
        <f aca="false">H4*I4*I8</f>
        <v>160</v>
      </c>
      <c r="L4" s="13" t="n">
        <f aca="false">$E4*$K4</f>
        <v>3920</v>
      </c>
      <c r="M4" s="13" t="n">
        <f aca="false">L4*$F$8</f>
        <v>392</v>
      </c>
      <c r="N4" s="13" t="n">
        <f aca="false">L4+M4</f>
        <v>4312</v>
      </c>
      <c r="P4" s="14" t="n">
        <f aca="false">$P$1*$C4*$K4</f>
        <v>560</v>
      </c>
      <c r="Q4" s="14" t="n">
        <f aca="false">$Q$1*$C4*$K4</f>
        <v>560</v>
      </c>
      <c r="R4" s="14" t="n">
        <f aca="false">$R$1*$C4*$K4</f>
        <v>2800</v>
      </c>
      <c r="S4" s="14" t="n">
        <f aca="false">IF((H4=0),"",R4/H4)</f>
        <v>2800</v>
      </c>
    </row>
    <row r="5" customFormat="false" ht="13.8" hidden="false" customHeight="false" outlineLevel="0" collapsed="false">
      <c r="B5" s="7" t="s">
        <v>16</v>
      </c>
      <c r="C5" s="8" t="n">
        <f aca="false">12*$C$8</f>
        <v>6</v>
      </c>
      <c r="D5" s="9" t="n">
        <f aca="false">D$8</f>
        <v>0.4</v>
      </c>
      <c r="E5" s="8" t="n">
        <f aca="false">C5*D5 +C5</f>
        <v>8.4</v>
      </c>
      <c r="F5" s="9" t="n">
        <f aca="false">F$8</f>
        <v>0.1</v>
      </c>
      <c r="G5" s="8" t="n">
        <f aca="false">E5*F5 +E5</f>
        <v>9.24</v>
      </c>
      <c r="H5" s="10" t="n">
        <v>3</v>
      </c>
      <c r="I5" s="10" t="n">
        <v>80</v>
      </c>
      <c r="J5" s="11" t="n">
        <f aca="false">H5*I5</f>
        <v>240</v>
      </c>
      <c r="K5" s="12" t="n">
        <f aca="false">H5*I5*I8</f>
        <v>480</v>
      </c>
      <c r="L5" s="13" t="n">
        <f aca="false">$E5*$K5</f>
        <v>4032</v>
      </c>
      <c r="M5" s="13" t="n">
        <f aca="false">L5*$F$8</f>
        <v>403.2</v>
      </c>
      <c r="N5" s="13" t="n">
        <f aca="false">L5+M5</f>
        <v>4435.2</v>
      </c>
      <c r="P5" s="14" t="n">
        <f aca="false">$P$1*$C5*$K5</f>
        <v>576</v>
      </c>
      <c r="Q5" s="14" t="n">
        <f aca="false">$Q$1*$C5*$K5</f>
        <v>576</v>
      </c>
      <c r="R5" s="14" t="n">
        <f aca="false">$R$1*$C5*$K5</f>
        <v>2880</v>
      </c>
      <c r="S5" s="14" t="n">
        <f aca="false">IF((H5=0),"",R5/H5)</f>
        <v>960</v>
      </c>
    </row>
    <row r="6" customFormat="false" ht="13.8" hidden="false" customHeight="false" outlineLevel="0" collapsed="false">
      <c r="B6" s="7" t="s">
        <v>17</v>
      </c>
      <c r="C6" s="8" t="n">
        <f aca="false">60*$C$8</f>
        <v>30</v>
      </c>
      <c r="D6" s="9" t="n">
        <f aca="false">D$7</f>
        <v>0.4</v>
      </c>
      <c r="E6" s="8" t="n">
        <f aca="false">C6*D6 +C6</f>
        <v>42</v>
      </c>
      <c r="F6" s="9" t="n">
        <f aca="false">F$7</f>
        <v>0.1</v>
      </c>
      <c r="G6" s="8" t="n">
        <f aca="false">E6*F6 +E6</f>
        <v>46.2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0.5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2</v>
      </c>
      <c r="J8" s="11" t="n">
        <f aca="false">SUM(J2:J7)</f>
        <v>440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880</v>
      </c>
      <c r="L9" s="20" t="n">
        <f aca="false">SUM(L2:L7)</f>
        <v>19712</v>
      </c>
      <c r="M9" s="20" t="n">
        <f aca="false">SUM(M2:M7)</f>
        <v>1971.2</v>
      </c>
      <c r="N9" s="20" t="n">
        <f aca="false">SUM(N2:N7)</f>
        <v>21683.2</v>
      </c>
      <c r="P9" s="20" t="n">
        <f aca="false">SUM(P2:P7)</f>
        <v>2816</v>
      </c>
      <c r="Q9" s="20" t="n">
        <f aca="false">SUM(Q2:Q7)</f>
        <v>2816</v>
      </c>
      <c r="R9" s="20" t="n">
        <f aca="false">SUM(R2:R7)</f>
        <v>14080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9856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19712</v>
      </c>
      <c r="D11" s="14" t="n">
        <f aca="false">SUM(D13:D30)</f>
        <v>1971.2</v>
      </c>
      <c r="E11" s="14" t="n">
        <f aca="false">SUM(E13:E30)</f>
        <v>21683.2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17248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9856</v>
      </c>
      <c r="D13" s="28" t="n">
        <f aca="false">C13*D$10</f>
        <v>985.6</v>
      </c>
      <c r="E13" s="28" t="n">
        <f aca="false">C13+D13</f>
        <v>10841.6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9856</v>
      </c>
      <c r="D14" s="28" t="n">
        <f aca="false">IF(C14="","",C14*D$10)</f>
        <v>985.6</v>
      </c>
      <c r="E14" s="28" t="n">
        <f aca="false">IF(C14="", "",C14+D14)</f>
        <v>10841.6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P470 – Houses of Parliament Refurb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45</v>
      </c>
      <c r="D2" s="9" t="n">
        <f aca="false">D$8</f>
        <v>0.4</v>
      </c>
      <c r="E2" s="8" t="n">
        <f aca="false">C2*D2 +C2</f>
        <v>63</v>
      </c>
      <c r="F2" s="9" t="n">
        <f aca="false">F$8</f>
        <v>0.1</v>
      </c>
      <c r="G2" s="8" t="n">
        <f aca="false">E2*F2 +E2</f>
        <v>69.3</v>
      </c>
      <c r="H2" s="10" t="n">
        <v>1</v>
      </c>
      <c r="I2" s="10" t="n">
        <v>40</v>
      </c>
      <c r="J2" s="11" t="n">
        <f aca="false">H2*I2</f>
        <v>40</v>
      </c>
      <c r="K2" s="12" t="n">
        <f aca="false">H2*I2*I8</f>
        <v>120</v>
      </c>
      <c r="L2" s="13" t="n">
        <f aca="false">$E2*$K2</f>
        <v>7560</v>
      </c>
      <c r="M2" s="13" t="n">
        <f aca="false">L2*$F$8</f>
        <v>756</v>
      </c>
      <c r="N2" s="13" t="n">
        <f aca="false">L2+M2</f>
        <v>8316</v>
      </c>
      <c r="P2" s="14" t="n">
        <f aca="false">$P$1*$C2*$K2</f>
        <v>1080</v>
      </c>
      <c r="Q2" s="14" t="n">
        <f aca="false">$Q$1*$C2*$K2</f>
        <v>1080</v>
      </c>
      <c r="R2" s="14" t="n">
        <f aca="false">$R$1*$C2*$K2</f>
        <v>5400</v>
      </c>
      <c r="S2" s="14" t="n">
        <f aca="false">IF((H2=0),"",R2/H2)</f>
        <v>5400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30</v>
      </c>
      <c r="D3" s="9" t="n">
        <f aca="false">D$8</f>
        <v>0.4</v>
      </c>
      <c r="E3" s="8" t="n">
        <f aca="false">C3*D3 +C3</f>
        <v>42</v>
      </c>
      <c r="F3" s="9" t="n">
        <f aca="false">F$8</f>
        <v>0.1</v>
      </c>
      <c r="G3" s="8" t="n">
        <f aca="false">E3*F3 +E3</f>
        <v>46.2</v>
      </c>
      <c r="H3" s="10" t="n">
        <v>1</v>
      </c>
      <c r="I3" s="10" t="n">
        <v>120</v>
      </c>
      <c r="J3" s="11" t="n">
        <f aca="false">H3*I3</f>
        <v>120</v>
      </c>
      <c r="K3" s="12" t="n">
        <f aca="false">H3*I3*I8</f>
        <v>360</v>
      </c>
      <c r="L3" s="13" t="n">
        <f aca="false">$E3*$K3</f>
        <v>15120</v>
      </c>
      <c r="M3" s="13" t="n">
        <f aca="false">L3*$F$8</f>
        <v>1512</v>
      </c>
      <c r="N3" s="13" t="n">
        <f aca="false">L3+M3</f>
        <v>16632</v>
      </c>
      <c r="P3" s="14" t="n">
        <f aca="false">$P$1*$C3*$K3</f>
        <v>2160</v>
      </c>
      <c r="Q3" s="14" t="n">
        <f aca="false">$Q$1*$C3*$K3</f>
        <v>2160</v>
      </c>
      <c r="R3" s="14" t="n">
        <f aca="false">$R$1*$C3*$K3</f>
        <v>10800</v>
      </c>
      <c r="S3" s="14" t="n">
        <f aca="false">IF((H3=0),"",R3/H3)</f>
        <v>10800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17.5</v>
      </c>
      <c r="D4" s="9" t="n">
        <f aca="false">D$8</f>
        <v>0.4</v>
      </c>
      <c r="E4" s="8" t="n">
        <f aca="false">C4*D4 +C4</f>
        <v>24.5</v>
      </c>
      <c r="F4" s="9" t="n">
        <f aca="false">F$8</f>
        <v>0.1</v>
      </c>
      <c r="G4" s="8" t="n">
        <f aca="false">E4*F4 +E4</f>
        <v>26.95</v>
      </c>
      <c r="H4" s="10" t="n">
        <v>3</v>
      </c>
      <c r="I4" s="10" t="n">
        <v>120</v>
      </c>
      <c r="J4" s="11" t="n">
        <f aca="false">H4*I4</f>
        <v>360</v>
      </c>
      <c r="K4" s="12" t="n">
        <f aca="false">H4*I4*I8</f>
        <v>1080</v>
      </c>
      <c r="L4" s="13" t="n">
        <f aca="false">$E4*$K4</f>
        <v>26460</v>
      </c>
      <c r="M4" s="13" t="n">
        <f aca="false">L4*$F$8</f>
        <v>2646</v>
      </c>
      <c r="N4" s="13" t="n">
        <f aca="false">L4+M4</f>
        <v>29106</v>
      </c>
      <c r="P4" s="14" t="n">
        <f aca="false">$P$1*$C4*$K4</f>
        <v>3780</v>
      </c>
      <c r="Q4" s="14" t="n">
        <f aca="false">$Q$1*$C4*$K4</f>
        <v>3780</v>
      </c>
      <c r="R4" s="14" t="n">
        <f aca="false">$R$1*$C4*$K4</f>
        <v>18900</v>
      </c>
      <c r="S4" s="14" t="n">
        <f aca="false">IF((H4=0),"",R4/H4)</f>
        <v>6300</v>
      </c>
    </row>
    <row r="5" customFormat="false" ht="13.8" hidden="false" customHeight="false" outlineLevel="0" collapsed="false">
      <c r="B5" s="7" t="s">
        <v>16</v>
      </c>
      <c r="C5" s="8" t="n">
        <f aca="false">12*$C$8</f>
        <v>6</v>
      </c>
      <c r="D5" s="9" t="n">
        <f aca="false">D$8</f>
        <v>0.4</v>
      </c>
      <c r="E5" s="8" t="n">
        <f aca="false">C5*D5 +C5</f>
        <v>8.4</v>
      </c>
      <c r="F5" s="9" t="n">
        <f aca="false">F$8</f>
        <v>0.1</v>
      </c>
      <c r="G5" s="8" t="n">
        <f aca="false">E5*F5 +E5</f>
        <v>9.24</v>
      </c>
      <c r="H5" s="10" t="n">
        <v>10</v>
      </c>
      <c r="I5" s="10" t="n">
        <v>80</v>
      </c>
      <c r="J5" s="11" t="n">
        <f aca="false">H5*I5</f>
        <v>800</v>
      </c>
      <c r="K5" s="12" t="n">
        <f aca="false">H5*I5*I8</f>
        <v>2400</v>
      </c>
      <c r="L5" s="13" t="n">
        <f aca="false">$E5*$K5</f>
        <v>20160</v>
      </c>
      <c r="M5" s="13" t="n">
        <f aca="false">L5*$F$8</f>
        <v>2016</v>
      </c>
      <c r="N5" s="13" t="n">
        <f aca="false">L5+M5</f>
        <v>22176</v>
      </c>
      <c r="P5" s="14" t="n">
        <f aca="false">$P$1*$C5*$K5</f>
        <v>2880</v>
      </c>
      <c r="Q5" s="14" t="n">
        <f aca="false">$Q$1*$C5*$K5</f>
        <v>2880</v>
      </c>
      <c r="R5" s="14" t="n">
        <f aca="false">$R$1*$C5*$K5</f>
        <v>14400</v>
      </c>
      <c r="S5" s="14" t="n">
        <f aca="false">IF((H5=0),"",R5/H5)</f>
        <v>1440</v>
      </c>
    </row>
    <row r="6" customFormat="false" ht="13.8" hidden="false" customHeight="false" outlineLevel="0" collapsed="false">
      <c r="B6" s="7" t="s">
        <v>17</v>
      </c>
      <c r="C6" s="8" t="n">
        <f aca="false">60*$C$8</f>
        <v>30</v>
      </c>
      <c r="D6" s="9" t="n">
        <f aca="false">D$7</f>
        <v>0.4</v>
      </c>
      <c r="E6" s="8" t="n">
        <f aca="false">C6*D6 +C6</f>
        <v>42</v>
      </c>
      <c r="F6" s="9" t="n">
        <f aca="false">F$7</f>
        <v>0.1</v>
      </c>
      <c r="G6" s="8" t="n">
        <f aca="false">E6*F6 +E6</f>
        <v>46.2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0.5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3</v>
      </c>
      <c r="J8" s="11" t="n">
        <f aca="false">SUM(J2:J7)</f>
        <v>1320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3960</v>
      </c>
      <c r="L9" s="20" t="n">
        <f aca="false">SUM(L2:L7)</f>
        <v>69300</v>
      </c>
      <c r="M9" s="20" t="n">
        <f aca="false">SUM(M2:M7)</f>
        <v>6930</v>
      </c>
      <c r="N9" s="20" t="n">
        <f aca="false">SUM(N2:N7)</f>
        <v>76230</v>
      </c>
      <c r="P9" s="20" t="n">
        <f aca="false">SUM(P2:P7)</f>
        <v>9900</v>
      </c>
      <c r="Q9" s="20" t="n">
        <f aca="false">SUM(Q2:Q7)</f>
        <v>9900</v>
      </c>
      <c r="R9" s="20" t="n">
        <f aca="false">SUM(R2:R7)</f>
        <v>49500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23100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69300</v>
      </c>
      <c r="D11" s="14" t="n">
        <f aca="false">SUM(D13:D30)</f>
        <v>6930</v>
      </c>
      <c r="E11" s="14" t="n">
        <f aca="false">SUM(E13:E30)</f>
        <v>76230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54054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23100</v>
      </c>
      <c r="D13" s="28" t="n">
        <f aca="false">C13*D$10</f>
        <v>2310</v>
      </c>
      <c r="E13" s="28" t="n">
        <f aca="false">C13+D13</f>
        <v>25410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23100</v>
      </c>
      <c r="D14" s="28" t="n">
        <f aca="false">IF(C14="","",C14*D$10)</f>
        <v>2310</v>
      </c>
      <c r="E14" s="28" t="n">
        <f aca="false">IF(C14="", "",C14+D14)</f>
        <v>25410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23100</v>
      </c>
      <c r="D15" s="28" t="n">
        <f aca="false">IF(C15="","",C15*D$10)</f>
        <v>2310</v>
      </c>
      <c r="E15" s="28" t="n">
        <f aca="false">IF(C15="", "",C15+D15)</f>
        <v>25410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34" t="n">
        <f aca="false">'PHC Service Costs Calculator'!G2</f>
        <v>69.3</v>
      </c>
      <c r="D2" s="35" t="n">
        <f aca="false">'7 Day Review'!J2</f>
        <v>8</v>
      </c>
      <c r="E2" s="35" t="n">
        <f aca="false">'PHC Service Setup'!J2</f>
        <v>40</v>
      </c>
      <c r="F2" s="35" t="n">
        <f aca="false">E2</f>
        <v>40</v>
      </c>
      <c r="G2" s="35" t="n">
        <f aca="false">Continuation!J2</f>
        <v>40</v>
      </c>
      <c r="H2" s="35" t="n">
        <f aca="false">G2</f>
        <v>40</v>
      </c>
      <c r="I2" s="35" t="n">
        <f aca="false">G2</f>
        <v>40</v>
      </c>
      <c r="J2" s="36" t="n">
        <f aca="false">C2*SUM(D2:I2)</f>
        <v>14414.4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34" t="n">
        <f aca="false">'PHC Service Costs Calculator'!G3</f>
        <v>46.2</v>
      </c>
      <c r="D3" s="35" t="n">
        <f aca="false">'7 Day Review'!J3</f>
        <v>10</v>
      </c>
      <c r="E3" s="35" t="n">
        <f aca="false">'PHC Service Setup'!J3</f>
        <v>80</v>
      </c>
      <c r="F3" s="35" t="n">
        <f aca="false">E3</f>
        <v>80</v>
      </c>
      <c r="G3" s="35" t="n">
        <f aca="false">Continuation!J3</f>
        <v>120</v>
      </c>
      <c r="H3" s="35" t="n">
        <f aca="false">G3</f>
        <v>120</v>
      </c>
      <c r="I3" s="35" t="n">
        <f aca="false">G3</f>
        <v>120</v>
      </c>
      <c r="J3" s="36" t="n">
        <f aca="false">C3*SUM(D3:I3)</f>
        <v>24486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34" t="n">
        <f aca="false">'PHC Service Costs Calculator'!G4</f>
        <v>26.95</v>
      </c>
      <c r="D4" s="35" t="n">
        <f aca="false">'7 Day Review'!J4</f>
        <v>15</v>
      </c>
      <c r="E4" s="35" t="n">
        <f aca="false">'PHC Service Setup'!J4</f>
        <v>80</v>
      </c>
      <c r="F4" s="35" t="n">
        <f aca="false">E4</f>
        <v>80</v>
      </c>
      <c r="G4" s="35" t="n">
        <f aca="false">Continuation!J4</f>
        <v>360</v>
      </c>
      <c r="H4" s="35" t="n">
        <f aca="false">G4</f>
        <v>360</v>
      </c>
      <c r="I4" s="35" t="n">
        <f aca="false">H4</f>
        <v>360</v>
      </c>
      <c r="J4" s="36" t="n">
        <f aca="false">C4*SUM(D4:I4)</f>
        <v>33822.25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34" t="n">
        <f aca="false">'PHC Service Costs Calculator'!G5</f>
        <v>9.24</v>
      </c>
      <c r="D5" s="35" t="n">
        <f aca="false">'7 Day Review'!J5</f>
        <v>0</v>
      </c>
      <c r="E5" s="35" t="n">
        <f aca="false">'PHC Service Setup'!J5</f>
        <v>240</v>
      </c>
      <c r="F5" s="35" t="n">
        <f aca="false">E5</f>
        <v>240</v>
      </c>
      <c r="G5" s="35" t="n">
        <f aca="false">Continuation!J5</f>
        <v>800</v>
      </c>
      <c r="H5" s="35" t="n">
        <f aca="false">G5</f>
        <v>800</v>
      </c>
      <c r="I5" s="35" t="n">
        <f aca="false">H5</f>
        <v>800</v>
      </c>
      <c r="J5" s="36" t="n">
        <f aca="false">C5*SUM(D5:I5)</f>
        <v>26611.2</v>
      </c>
      <c r="K5" s="14"/>
    </row>
    <row r="6" customFormat="false" ht="36.85" hidden="false" customHeight="false" outlineLevel="0" collapsed="false">
      <c r="A6" s="1" t="s">
        <v>52</v>
      </c>
      <c r="B6" s="5" t="s">
        <v>51</v>
      </c>
      <c r="C6" s="34" t="n">
        <f aca="false">'PHC Service Costs Calculator'!G6</f>
        <v>46.2</v>
      </c>
      <c r="D6" s="35" t="n">
        <f aca="false">'7 Day Review'!J6</f>
        <v>0</v>
      </c>
      <c r="E6" s="35" t="n">
        <f aca="false">'PHC Service Setup'!J6</f>
        <v>0</v>
      </c>
      <c r="F6" s="35" t="n">
        <f aca="false">E6</f>
        <v>0</v>
      </c>
      <c r="G6" s="35" t="n">
        <f aca="false">Continuation!J6</f>
        <v>0</v>
      </c>
      <c r="H6" s="35" t="n">
        <f aca="false">G6</f>
        <v>0</v>
      </c>
      <c r="I6" s="35" t="n">
        <f aca="false">H6</f>
        <v>0</v>
      </c>
      <c r="J6" s="36" t="n">
        <f aca="false">C6*SUM(D6:I6)</f>
        <v>0</v>
      </c>
      <c r="K6" s="14"/>
    </row>
    <row r="7" customFormat="false" ht="13.8" hidden="false" customHeight="false" outlineLevel="0" collapsed="false">
      <c r="D7" s="14" t="n">
        <f aca="false">SUMPRODUCT($C2:$C6,D2:D6)</f>
        <v>1420.65</v>
      </c>
      <c r="E7" s="14" t="n">
        <f aca="false">SUMPRODUCT($C2:$C6,E2:E6)</f>
        <v>10841.6</v>
      </c>
      <c r="F7" s="14" t="n">
        <f aca="false">SUMPRODUCT($C2:$C6,F2:F6)</f>
        <v>10841.6</v>
      </c>
      <c r="G7" s="14" t="n">
        <f aca="false">SUMPRODUCT($C2:$C6,G2:G6)</f>
        <v>25410</v>
      </c>
      <c r="H7" s="14" t="n">
        <f aca="false">SUMPRODUCT($C2:$C6,H2:H6)</f>
        <v>25410</v>
      </c>
      <c r="I7" s="14" t="n">
        <f aca="false">SUMPRODUCT($C2:$C6,I2:I6)</f>
        <v>25410</v>
      </c>
      <c r="J7" s="36" t="n">
        <f aca="false">SUM(J2:J6)</f>
        <v>99333.85</v>
      </c>
    </row>
    <row r="8" customFormat="false" ht="13.8" hidden="false" customHeight="false" outlineLevel="0" collapsed="false">
      <c r="D8" s="37" t="s">
        <v>53</v>
      </c>
      <c r="E8" s="38" t="s">
        <v>31</v>
      </c>
      <c r="F8" s="38"/>
      <c r="G8" s="38" t="s">
        <v>32</v>
      </c>
      <c r="H8" s="38"/>
      <c r="I8" s="38"/>
      <c r="J8" s="14"/>
      <c r="K8" s="36" t="n">
        <f aca="false">SUM(D7:I7)</f>
        <v>99333.85</v>
      </c>
    </row>
    <row r="9" customFormat="false" ht="13.8" hidden="false" customHeight="false" outlineLevel="0" collapsed="false">
      <c r="D9" s="39" t="n">
        <f aca="false">D7</f>
        <v>1420.65</v>
      </c>
      <c r="E9" s="39" t="n">
        <f aca="false">E7+F7</f>
        <v>21683.2</v>
      </c>
      <c r="F9" s="39"/>
      <c r="G9" s="40" t="n">
        <f aca="false">G7+H7+I7</f>
        <v>76230</v>
      </c>
      <c r="H9" s="40"/>
      <c r="I9" s="40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6" activeCellId="0" sqref="D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54</v>
      </c>
      <c r="B1" s="15" t="n">
        <v>1900</v>
      </c>
    </row>
    <row r="2" customFormat="false" ht="13.8" hidden="false" customHeight="false" outlineLevel="0" collapsed="false">
      <c r="A2" s="1" t="s">
        <v>55</v>
      </c>
      <c r="B2" s="41" t="n">
        <f aca="false">'IT Hardware'!F6</f>
        <v>1442</v>
      </c>
    </row>
    <row r="3" customFormat="false" ht="13.8" hidden="false" customHeight="false" outlineLevel="0" collapsed="false">
      <c r="A3" s="1" t="s">
        <v>56</v>
      </c>
      <c r="B3" s="41" t="n">
        <f aca="false">'7 Day Review'!N9</f>
        <v>1420.65</v>
      </c>
    </row>
    <row r="4" customFormat="false" ht="13.8" hidden="false" customHeight="false" outlineLevel="0" collapsed="false">
      <c r="A4" s="1" t="s">
        <v>31</v>
      </c>
      <c r="B4" s="41" t="n">
        <f aca="false">'PHC Service Setup'!N9</f>
        <v>21683.2</v>
      </c>
    </row>
    <row r="5" customFormat="false" ht="13.8" hidden="false" customHeight="false" outlineLevel="0" collapsed="false">
      <c r="A5" s="1" t="s">
        <v>32</v>
      </c>
      <c r="B5" s="41" t="n">
        <f aca="false">Continuation!N9</f>
        <v>76230</v>
      </c>
    </row>
    <row r="6" customFormat="false" ht="13.8" hidden="false" customHeight="false" outlineLevel="0" collapsed="false">
      <c r="A6" s="1" t="s">
        <v>57</v>
      </c>
      <c r="B6" s="15" t="n">
        <v>1000</v>
      </c>
    </row>
    <row r="8" customFormat="false" ht="13.8" hidden="false" customHeight="false" outlineLevel="0" collapsed="false">
      <c r="B8" s="15" t="n">
        <f aca="false">SUM(B1:B6)</f>
        <v>103675.85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2" width="20.43"/>
    <col collapsed="false" customWidth="true" hidden="false" outlineLevel="0" max="2" min="2" style="42" width="26.32"/>
    <col collapsed="false" customWidth="false" hidden="false" outlineLevel="0" max="3" min="3" style="42" width="11.53"/>
    <col collapsed="false" customWidth="false" hidden="false" outlineLevel="0" max="6" min="4" style="43" width="11.53"/>
    <col collapsed="false" customWidth="true" hidden="false" outlineLevel="0" max="7" min="7" style="43" width="44.13"/>
    <col collapsed="false" customWidth="false" hidden="false" outlineLevel="0" max="16384" min="8" style="43" width="11.53"/>
  </cols>
  <sheetData>
    <row r="1" customFormat="false" ht="12.8" hidden="false" customHeight="false" outlineLevel="0" collapsed="false">
      <c r="A1" s="42" t="s">
        <v>58</v>
      </c>
      <c r="B1" s="42" t="s">
        <v>59</v>
      </c>
      <c r="C1" s="42" t="s">
        <v>60</v>
      </c>
      <c r="D1" s="43" t="s">
        <v>61</v>
      </c>
      <c r="E1" s="43" t="s">
        <v>62</v>
      </c>
      <c r="F1" s="43" t="s">
        <v>33</v>
      </c>
    </row>
    <row r="2" customFormat="false" ht="21.4" hidden="false" customHeight="false" outlineLevel="0" collapsed="false">
      <c r="A2" s="42" t="s">
        <v>63</v>
      </c>
      <c r="B2" s="42" t="s">
        <v>64</v>
      </c>
      <c r="C2" s="42" t="s">
        <v>65</v>
      </c>
      <c r="D2" s="43" t="n">
        <v>5</v>
      </c>
      <c r="E2" s="43" t="n">
        <v>144.4</v>
      </c>
      <c r="F2" s="43" t="n">
        <f aca="false">E2*D2</f>
        <v>722</v>
      </c>
      <c r="G2" s="43" t="s">
        <v>66</v>
      </c>
    </row>
    <row r="3" customFormat="false" ht="12.8" hidden="false" customHeight="false" outlineLevel="0" collapsed="false">
      <c r="A3" s="42" t="s">
        <v>67</v>
      </c>
      <c r="B3" s="42" t="s">
        <v>68</v>
      </c>
      <c r="C3" s="42" t="s">
        <v>69</v>
      </c>
      <c r="D3" s="43" t="n">
        <v>5</v>
      </c>
      <c r="E3" s="43" t="n">
        <v>96</v>
      </c>
      <c r="F3" s="43" t="n">
        <f aca="false">E3*D3</f>
        <v>480</v>
      </c>
      <c r="G3" s="43" t="s">
        <v>70</v>
      </c>
    </row>
    <row r="4" customFormat="false" ht="21.4" hidden="false" customHeight="false" outlineLevel="0" collapsed="false">
      <c r="A4" s="42" t="s">
        <v>71</v>
      </c>
      <c r="B4" s="42" t="s">
        <v>72</v>
      </c>
      <c r="D4" s="43" t="n">
        <v>1</v>
      </c>
      <c r="E4" s="43" t="n">
        <v>240</v>
      </c>
      <c r="F4" s="43" t="n">
        <f aca="false">E4*D4</f>
        <v>240</v>
      </c>
    </row>
    <row r="6" customFormat="false" ht="12.8" hidden="false" customHeight="false" outlineLevel="0" collapsed="false">
      <c r="F6" s="43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2026-03-22T18:48:35Z</cp:lastPrinted>
  <dcterms:modified xsi:type="dcterms:W3CDTF">2026-03-22T18:46:05Z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