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theme/theme1.xml" ContentType="application/vnd.openxmlformats-officedocument.theme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HC Service Costs Calculator" sheetId="1" state="visible" r:id="rId3"/>
    <sheet name="7 Day Review" sheetId="2" state="visible" r:id="rId4"/>
    <sheet name="PHC Service Setup" sheetId="3" state="visible" r:id="rId5"/>
    <sheet name="Continuation" sheetId="4" state="visible" r:id="rId6"/>
    <sheet name="For The Proposal" sheetId="5" state="visible" r:id="rId7"/>
    <sheet name="Overall Costs" sheetId="6" state="visible" r:id="rId8"/>
    <sheet name="IT Hardware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3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4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35 GBP</t>
        </r>
      </text>
    </comment>
    <comment ref="C5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10 GBP</t>
        </r>
      </text>
    </comment>
    <comment ref="C6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0"/>
            <charset val="1"/>
          </rPr>
          <t xml:space="preserve">About 65 GBP</t>
        </r>
      </text>
    </comment>
    <comment ref="C7" authorId="0">
      <text>
        <r>
          <rPr>
            <sz val="10"/>
            <rFont val="Arial"/>
            <family val="2"/>
          </rPr>
          <t xml:space="preserve">David Winter:
</t>
        </r>
        <r>
          <rPr>
            <sz val="9"/>
            <color rgb="FF000000"/>
            <rFont val="Tahoma"/>
            <family val="2"/>
            <charset val="1"/>
          </rPr>
          <t xml:space="preserve">people from Client staff.</t>
        </r>
      </text>
    </comment>
  </commentList>
</comments>
</file>

<file path=xl/sharedStrings.xml><?xml version="1.0" encoding="utf-8"?>
<sst xmlns="http://schemas.openxmlformats.org/spreadsheetml/2006/main" count="170" uniqueCount="74">
  <si>
    <t xml:space="preserve">P472 – Water Access &amp; Polution</t>
  </si>
  <si>
    <t xml:space="preserve">Hourly Rate to Person</t>
  </si>
  <si>
    <t xml:space="preserve">PHC Provider Markup</t>
  </si>
  <si>
    <t xml:space="preserve">Hourly Rate to Partner</t>
  </si>
  <si>
    <t xml:space="preserve">Partner Markup</t>
  </si>
  <si>
    <t xml:space="preserve">Hourly Rate to Client</t>
  </si>
  <si>
    <t xml:space="preserve">People in Role</t>
  </si>
  <si>
    <t xml:space="preserve">Hours / Week</t>
  </si>
  <si>
    <t xml:space="preserve">Total Hours / Month</t>
  </si>
  <si>
    <t xml:space="preserve">Contract Hours</t>
  </si>
  <si>
    <t xml:space="preserve">Contract Cost</t>
  </si>
  <si>
    <t xml:space="preserve">Cost to Client</t>
  </si>
  <si>
    <t xml:space="preserve">Total contract value per role member</t>
  </si>
  <si>
    <t xml:space="preserve">Strategist</t>
  </si>
  <si>
    <t xml:space="preserve">Analyst</t>
  </si>
  <si>
    <t xml:space="preserve">Admin </t>
  </si>
  <si>
    <t xml:space="preserve">Trainee</t>
  </si>
  <si>
    <t xml:space="preserve">Project</t>
  </si>
  <si>
    <t xml:space="preserve">Guest</t>
  </si>
  <si>
    <t xml:space="preserve">Months</t>
  </si>
  <si>
    <t xml:space="preserve">Monthly Split</t>
  </si>
  <si>
    <t xml:space="preserve">What goes to the Society  projects</t>
  </si>
  <si>
    <t xml:space="preserve">Amount retained by OE</t>
  </si>
  <si>
    <t xml:space="preserve">What all the PHC Consultants receive.</t>
  </si>
  <si>
    <t xml:space="preserve">Month</t>
  </si>
  <si>
    <t xml:space="preserve">PHC Provider</t>
  </si>
  <si>
    <t xml:space="preserve">Partner</t>
  </si>
  <si>
    <t xml:space="preserve">To Client</t>
  </si>
  <si>
    <t xml:space="preserve">No Train</t>
  </si>
  <si>
    <t xml:space="preserve">The distribution amounts</t>
  </si>
  <si>
    <t xml:space="preserve">7 Day Review</t>
  </si>
  <si>
    <t xml:space="preserve">Setup</t>
  </si>
  <si>
    <t xml:space="preserve">Continuation</t>
  </si>
  <si>
    <t xml:space="preserve">Total Cost</t>
  </si>
  <si>
    <t xml:space="preserve">Hours / Month</t>
  </si>
  <si>
    <t xml:space="preserve">Role</t>
  </si>
  <si>
    <t xml:space="preserve">People</t>
  </si>
  <si>
    <t xml:space="preserve">Hourly Rate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</si>
  <si>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</si>
  <si>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</si>
  <si>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</si>
  <si>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</si>
  <si>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</si>
  <si>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</si>
  <si>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Total (GBP)</t>
  </si>
  <si>
    <t xml:space="preserve">PHC Strategist</t>
  </si>
  <si>
    <t xml:space="preserve">David Winter</t>
  </si>
  <si>
    <t xml:space="preserve">PHC Analyst</t>
  </si>
  <si>
    <t xml:space="preserve">Abubakr Harakat</t>
  </si>
  <si>
    <t xml:space="preserve">PHC Admin</t>
  </si>
  <si>
    <t xml:space="preserve">PHC Trainee</t>
  </si>
  <si>
    <t xml:space="preserve">[name1]
[name2]
[name3] </t>
  </si>
  <si>
    <t xml:space="preserve">Project People</t>
  </si>
  <si>
    <t xml:space="preserve">Brandon
[name2]
[name3] </t>
  </si>
  <si>
    <t xml:space="preserve">Review</t>
  </si>
  <si>
    <t xml:space="preserve">IT Services</t>
  </si>
  <si>
    <t xml:space="preserve">PHC Start Pack</t>
  </si>
  <si>
    <t xml:space="preserve">7-day review</t>
  </si>
  <si>
    <t xml:space="preserve">Misc</t>
  </si>
  <si>
    <t xml:space="preserve">Category</t>
  </si>
  <si>
    <t xml:space="preserve">Description</t>
  </si>
  <si>
    <t xml:space="preserve">Product Code</t>
  </si>
  <si>
    <t xml:space="preserve">Qty</t>
  </si>
  <si>
    <t xml:space="preserve">Unit Cost</t>
  </si>
  <si>
    <t xml:space="preserve">Single Board Computer Set</t>
  </si>
  <si>
    <t xml:space="preserve">Raspberry Pi 500, Mouse, hdmi cable, power cable) </t>
  </si>
  <si>
    <t xml:space="preserve">RP500</t>
  </si>
  <si>
    <t xml:space="preserve">https://thepihut.com/products/raspberry-pi-5-desktop-kit</t>
  </si>
  <si>
    <t xml:space="preserve">Raspberry Pi Monitor</t>
  </si>
  <si>
    <t xml:space="preserve">Mini Monitor – for RP500</t>
  </si>
  <si>
    <t xml:space="preserve">SC0940</t>
  </si>
  <si>
    <t xml:space="preserve">https://thepihut.com/products/raspberry-pi-monitor</t>
  </si>
  <si>
    <t xml:space="preserve">Site UPS</t>
  </si>
  <si>
    <t xml:space="preserve">Uninterruptible Power Supply (UPS) for site computers.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</si>
</sst>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%"/>
    <numFmt numFmtId="166" formatCode="_-\£* #,##0.00_-;&quot;-£&quot;* #,##0.00_-;_-\£* \-??_-;_-@_-"/>
    <numFmt numFmtId="167" formatCode="[$£-809]#,##0.00;[RED]\-[$£-809]#,##0.00"/>
    <numFmt numFmtId="168" formatCode="[$-809]0%"/>
    <numFmt numFmtId="169" formatCode="[$-809]#,##0"/>
    <numFmt numFmtId="170" formatCode="[$£-809]#,##0;[RED]\-[$£-809]#,##0"/>
    <numFmt numFmtId="171" formatCode="[$$-409]#,##0;[RED]\-[$$-409]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2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1"/>
      <color theme="1"/>
      <name val="Calibri"/>
      <family val="2"/>
      <charset val="1"/>
    </font>
    <font>
      <sz val="10"/>
      <name val="Arial"/>
      <family val="2"/>
    </font>
    <font>
      <sz val="9"/>
      <color rgb="FF000000"/>
      <name val="Tahoma"/>
      <family val="0"/>
      <charset val="1"/>
    </font>
    <font>
      <sz val="9"/>
      <color rgb="FF000000"/>
      <name val="Tahoma"/>
      <family val="2"/>
      <charset val="1"/>
    </font>
    <font>
      <b val="true"/>
      <sz val="12"/>
      <color theme="1"/>
      <name val="Calibri"/>
      <family val="2"/>
      <charset val="1"/>
    </font>
    <font>
      <sz val="9"/>
      <color theme="1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  <fill>
      <patternFill patternType="solid">
        <fgColor theme="7" tint="0.7999"/>
        <bgColor rgb="FFF6F9D4"/>
      </patternFill>
    </fill>
    <fill>
      <patternFill patternType="solid">
        <fgColor rgb="FFDEE6EF"/>
        <bgColor rgb="FFF6F9D4"/>
      </patternFill>
    </fill>
    <fill>
      <patternFill patternType="solid">
        <fgColor rgb="FFF6F9D4"/>
        <bgColor rgb="FFFFF2CC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0" fillId="3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3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6F9D4"/>
      <rgbColor rgb="FFDEE6E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4" activeCellId="0" sqref="G14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2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7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4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10</v>
      </c>
      <c r="J3" s="11" t="n">
        <f aca="false">H3*I3</f>
        <v>10</v>
      </c>
      <c r="K3" s="12" t="n">
        <f aca="false">H3*I3*I8</f>
        <v>10</v>
      </c>
      <c r="L3" s="13" t="n">
        <f aca="false">$E3*$K3</f>
        <v>84</v>
      </c>
      <c r="M3" s="13" t="n">
        <f aca="false">L3*$F$8</f>
        <v>0</v>
      </c>
      <c r="N3" s="13" t="n">
        <f aca="false">L3+M3</f>
        <v>84</v>
      </c>
      <c r="P3" s="14" t="n">
        <f aca="false">$P$1*$C3*$K3</f>
        <v>12</v>
      </c>
      <c r="Q3" s="14" t="n">
        <f aca="false">$Q$1*$C3*$K3</f>
        <v>12</v>
      </c>
      <c r="R3" s="14" t="n">
        <f aca="false">$R$1*$C3*$K3</f>
        <v>60</v>
      </c>
      <c r="S3" s="14" t="n">
        <f aca="false">IF((H3=0),"",R3/H3)</f>
        <v>60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10</v>
      </c>
      <c r="J4" s="11" t="n">
        <f aca="false">H4*I4</f>
        <v>10</v>
      </c>
      <c r="K4" s="12" t="n">
        <f aca="false">H4*I4*I8</f>
        <v>10</v>
      </c>
      <c r="L4" s="13" t="n">
        <f aca="false">$E4*$K4</f>
        <v>49</v>
      </c>
      <c r="M4" s="13" t="n">
        <f aca="false">L4*$F$8</f>
        <v>0</v>
      </c>
      <c r="N4" s="13" t="n">
        <f aca="false">L4+M4</f>
        <v>49</v>
      </c>
      <c r="P4" s="14" t="n">
        <f aca="false">$P$1*$C4*$K4</f>
        <v>7</v>
      </c>
      <c r="Q4" s="14" t="n">
        <f aca="false">$Q$1*$C4*$K4</f>
        <v>7</v>
      </c>
      <c r="R4" s="14" t="n">
        <f aca="false">$R$1*$C4*$K4</f>
        <v>35</v>
      </c>
      <c r="S4" s="14" t="n">
        <f aca="false">IF((H4=0),"",R4/H4)</f>
        <v>35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10</v>
      </c>
      <c r="I5" s="10" t="n">
        <v>20</v>
      </c>
      <c r="J5" s="11" t="n">
        <f aca="false">H5*I5</f>
        <v>200</v>
      </c>
      <c r="K5" s="12" t="n">
        <f aca="false">H5*I5*I8</f>
        <v>200</v>
      </c>
      <c r="L5" s="13" t="n">
        <f aca="false">$E5*$K5</f>
        <v>336</v>
      </c>
      <c r="M5" s="13" t="n">
        <f aca="false">L5*$F$8</f>
        <v>0</v>
      </c>
      <c r="N5" s="13" t="n">
        <f aca="false">L5+M5</f>
        <v>336</v>
      </c>
      <c r="P5" s="14" t="n">
        <f aca="false">$P$1*$C5*$K5</f>
        <v>48</v>
      </c>
      <c r="Q5" s="14" t="n">
        <f aca="false">$Q$1*$C5*$K5</f>
        <v>48</v>
      </c>
      <c r="R5" s="14" t="n">
        <f aca="false">$R$1*$C5*$K5</f>
        <v>240</v>
      </c>
      <c r="S5" s="14" t="n">
        <f aca="false">IF((H5=0),"",R5/H5)</f>
        <v>24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30</v>
      </c>
      <c r="J6" s="11" t="n">
        <f aca="false">H6*I6</f>
        <v>90</v>
      </c>
      <c r="K6" s="12" t="n">
        <f aca="false">H6*I6*I9</f>
        <v>0</v>
      </c>
      <c r="L6" s="13" t="n">
        <f aca="false">$E6*$K6</f>
        <v>0</v>
      </c>
      <c r="M6" s="13" t="n">
        <f aca="false">L6*$F$7</f>
        <v>0</v>
      </c>
      <c r="N6" s="13" t="n">
        <f aca="false">L6+M6</f>
        <v>0</v>
      </c>
      <c r="P6" s="14" t="n">
        <f aca="false">$P$1*$C6*$K6</f>
        <v>0</v>
      </c>
      <c r="Q6" s="14" t="n">
        <f aca="false">$Q$1*$C6*$K6</f>
        <v>0</v>
      </c>
      <c r="R6" s="14" t="n">
        <f aca="false">$R$1*$C6*$K6</f>
        <v>0</v>
      </c>
      <c r="S6" s="15" t="n">
        <f aca="false">IF((H6=0),"",R6/H6)</f>
        <v>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 t="n">
        <v>0</v>
      </c>
      <c r="I7" s="10" t="n">
        <v>0</v>
      </c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16" t="n">
        <v>0.1</v>
      </c>
      <c r="D8" s="16" t="n">
        <v>0.4</v>
      </c>
      <c r="E8" s="7"/>
      <c r="F8" s="16" t="n">
        <v>0</v>
      </c>
      <c r="G8" s="7"/>
      <c r="H8" s="17" t="s">
        <v>19</v>
      </c>
      <c r="I8" s="10" t="n">
        <v>1</v>
      </c>
      <c r="J8" s="11" t="n">
        <f aca="false">SUM(J2:J7)</f>
        <v>320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230</v>
      </c>
      <c r="L9" s="20" t="n">
        <f aca="false">SUM(L2:L7)</f>
        <v>595</v>
      </c>
      <c r="M9" s="20" t="n">
        <f aca="false">SUM(M2:M7)</f>
        <v>0</v>
      </c>
      <c r="N9" s="20" t="n">
        <f aca="false">SUM(N2:N7)</f>
        <v>595</v>
      </c>
      <c r="P9" s="20" t="n">
        <f aca="false">SUM(P2:P7)</f>
        <v>85</v>
      </c>
      <c r="Q9" s="20" t="n">
        <f aca="false">SUM(Q2:Q7)</f>
        <v>85</v>
      </c>
      <c r="R9" s="20" t="n">
        <f aca="false">SUM(R2:R7)</f>
        <v>425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595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595</v>
      </c>
      <c r="D11" s="14" t="n">
        <f aca="false">SUM(D13:D30)</f>
        <v>0</v>
      </c>
      <c r="E11" s="14" t="n">
        <f aca="false">SUM(E13:E30)</f>
        <v>595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259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595</v>
      </c>
      <c r="D13" s="28" t="n">
        <f aca="false">C13*D$10</f>
        <v>0</v>
      </c>
      <c r="E13" s="28" t="n">
        <f aca="false">C13+D13</f>
        <v>595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  <c r="L18" s="1" t="s">
        <v>30</v>
      </c>
      <c r="N18" s="14" t="n">
        <f aca="false">'7 Day Review'!N9</f>
        <v>276.5</v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  <c r="L19" s="1" t="s">
        <v>31</v>
      </c>
      <c r="N19" s="14" t="n">
        <f aca="false">'PHC Service Setup'!N9</f>
        <v>2076.48</v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  <c r="L20" s="1" t="s">
        <v>32</v>
      </c>
      <c r="N20" s="14" t="n">
        <f aca="false">Continuation!N9</f>
        <v>3235.68</v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  <c r="L21" s="30" t="s">
        <v>33</v>
      </c>
      <c r="N21" s="31" t="n">
        <f aca="false">SUM(N18:N20)</f>
        <v>5588.66</v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8" activeCellId="0" sqref="H18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P472 – Water Access &amp; Polution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10</v>
      </c>
      <c r="J2" s="11" t="n">
        <f aca="false">H2*I2</f>
        <v>10</v>
      </c>
      <c r="K2" s="12" t="n">
        <f aca="false">H2*I2*I8</f>
        <v>10</v>
      </c>
      <c r="L2" s="13" t="n">
        <f aca="false">$E2*$K2</f>
        <v>126</v>
      </c>
      <c r="M2" s="13" t="n">
        <f aca="false">L2*$F$8</f>
        <v>0</v>
      </c>
      <c r="N2" s="13" t="n">
        <f aca="false">L2+M2</f>
        <v>126</v>
      </c>
      <c r="P2" s="14" t="n">
        <f aca="false">$P$1*$C2*$K2</f>
        <v>18</v>
      </c>
      <c r="Q2" s="14" t="n">
        <f aca="false">$Q$1*$C2*$K2</f>
        <v>18</v>
      </c>
      <c r="R2" s="14" t="n">
        <f aca="false">$R$1*$C2*$K2</f>
        <v>90</v>
      </c>
      <c r="S2" s="15" t="n">
        <f aca="false">IF((H2=0),"",R2/H2)</f>
        <v>90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5</v>
      </c>
      <c r="J3" s="11" t="n">
        <f aca="false">H3*I3</f>
        <v>5</v>
      </c>
      <c r="K3" s="12" t="n">
        <f aca="false">H3*I3*I8</f>
        <v>5</v>
      </c>
      <c r="L3" s="13" t="n">
        <f aca="false">$E3*$K3</f>
        <v>42</v>
      </c>
      <c r="M3" s="13" t="n">
        <f aca="false">L3*$F$8</f>
        <v>0</v>
      </c>
      <c r="N3" s="13" t="n">
        <f aca="false">L3+M3</f>
        <v>42</v>
      </c>
      <c r="P3" s="14" t="n">
        <f aca="false">$P$1*$C3*$K3</f>
        <v>6</v>
      </c>
      <c r="Q3" s="14" t="n">
        <f aca="false">$Q$1*$C3*$K3</f>
        <v>6</v>
      </c>
      <c r="R3" s="14" t="n">
        <f aca="false">$R$1*$C3*$K3</f>
        <v>30</v>
      </c>
      <c r="S3" s="15" t="n">
        <f aca="false">IF((H3=0),"",R3/H3)</f>
        <v>30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5</v>
      </c>
      <c r="J4" s="11" t="n">
        <f aca="false">H4*I4</f>
        <v>5</v>
      </c>
      <c r="K4" s="12" t="n">
        <f aca="false">H4*I4*I8</f>
        <v>5</v>
      </c>
      <c r="L4" s="13" t="n">
        <f aca="false">$E4*$K4</f>
        <v>24.5</v>
      </c>
      <c r="M4" s="13" t="n">
        <f aca="false">L4*$F$8</f>
        <v>0</v>
      </c>
      <c r="N4" s="13" t="n">
        <f aca="false">L4+M4</f>
        <v>24.5</v>
      </c>
      <c r="P4" s="14" t="n">
        <f aca="false">$P$1*$C4*$K4</f>
        <v>3.5</v>
      </c>
      <c r="Q4" s="14" t="n">
        <f aca="false">$Q$1*$C4*$K4</f>
        <v>3.5</v>
      </c>
      <c r="R4" s="14" t="n">
        <f aca="false">$R$1*$C4*$K4</f>
        <v>17.5</v>
      </c>
      <c r="S4" s="15" t="n">
        <f aca="false">IF((H4=0),"",R4/H4)</f>
        <v>17.5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0</v>
      </c>
      <c r="I5" s="10" t="n">
        <v>0</v>
      </c>
      <c r="J5" s="11" t="n">
        <f aca="false">H5*I5</f>
        <v>0</v>
      </c>
      <c r="K5" s="12" t="n">
        <f aca="false">H5*I5*I8</f>
        <v>0</v>
      </c>
      <c r="L5" s="13" t="n">
        <f aca="false">$E5*$K5</f>
        <v>0</v>
      </c>
      <c r="M5" s="13" t="n">
        <f aca="false">L5*$F$8</f>
        <v>0</v>
      </c>
      <c r="N5" s="13" t="n">
        <f aca="false">L5+M5</f>
        <v>0</v>
      </c>
      <c r="P5" s="14" t="n">
        <f aca="false">$P$1*$C5*$K5</f>
        <v>0</v>
      </c>
      <c r="Q5" s="14" t="n">
        <f aca="false">$Q$1*$C5*$K5</f>
        <v>0</v>
      </c>
      <c r="R5" s="14" t="n">
        <f aca="false">$R$1*$C5*$K5</f>
        <v>0</v>
      </c>
      <c r="S5" s="15" t="str">
        <f aca="false">IF((H5=0),"",R5/H5)</f>
        <v/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1</v>
      </c>
      <c r="I6" s="10" t="n">
        <v>10</v>
      </c>
      <c r="J6" s="11" t="n">
        <f aca="false">H6*I6</f>
        <v>10</v>
      </c>
      <c r="K6" s="12" t="n">
        <f aca="false">H6*I6*I8</f>
        <v>10</v>
      </c>
      <c r="L6" s="13" t="n">
        <f aca="false">$E6*$K6</f>
        <v>84</v>
      </c>
      <c r="M6" s="13" t="n">
        <f aca="false">L6*$F$7</f>
        <v>0</v>
      </c>
      <c r="N6" s="13" t="n">
        <f aca="false">L6+M6</f>
        <v>84</v>
      </c>
      <c r="P6" s="14" t="n">
        <f aca="false">$P$1*$C6*$K6</f>
        <v>12</v>
      </c>
      <c r="Q6" s="14" t="n">
        <f aca="false">$Q$1*$C6*$K6</f>
        <v>12</v>
      </c>
      <c r="R6" s="14" t="n">
        <f aca="false">$R$1*$C6*$K6</f>
        <v>60</v>
      </c>
      <c r="S6" s="15" t="n">
        <f aca="false">IF((H6=0),"",R6/H6)</f>
        <v>60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1</v>
      </c>
      <c r="J8" s="11" t="n">
        <f aca="false">SUM(J2:J7)</f>
        <v>30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30</v>
      </c>
      <c r="L9" s="20" t="n">
        <f aca="false">SUM(L2:L7)</f>
        <v>276.5</v>
      </c>
      <c r="M9" s="20" t="n">
        <f aca="false">SUM(M2:M7)</f>
        <v>0</v>
      </c>
      <c r="N9" s="20" t="n">
        <f aca="false">SUM(N2:N7)</f>
        <v>276.5</v>
      </c>
      <c r="P9" s="20" t="n">
        <f aca="false">SUM(P2:P7)</f>
        <v>39.5</v>
      </c>
      <c r="Q9" s="20" t="n">
        <f aca="false">SUM(Q2:Q7)</f>
        <v>39.5</v>
      </c>
      <c r="R9" s="20" t="n">
        <f aca="false">SUM(R2:R7)</f>
        <v>197.5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276.5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276.5</v>
      </c>
      <c r="D11" s="14" t="n">
        <f aca="false">SUM(D13:D30)</f>
        <v>0</v>
      </c>
      <c r="E11" s="14" t="n">
        <f aca="false">SUM(E13:E30)</f>
        <v>276.5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276.5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276.5</v>
      </c>
      <c r="D13" s="28" t="n">
        <f aca="false">C13*D$10</f>
        <v>0</v>
      </c>
      <c r="E13" s="28" t="n">
        <f aca="false">C13+D13</f>
        <v>276.5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str">
        <f aca="false">IF(B14&lt;$I$8+1,$C$10,"")</f>
        <v/>
      </c>
      <c r="D14" s="28" t="str">
        <f aca="false">IF(C14="","",C14*D$10)</f>
        <v/>
      </c>
      <c r="E14" s="28" t="str">
        <f aca="false">IF(C14="", "",C14+D14)</f>
        <v/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P472 – Water Access &amp; Polution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16</v>
      </c>
      <c r="L2" s="13" t="n">
        <f aca="false">$E2*$K2</f>
        <v>201.6</v>
      </c>
      <c r="M2" s="13" t="n">
        <f aca="false">L2*$F$8</f>
        <v>0</v>
      </c>
      <c r="N2" s="13" t="n">
        <f aca="false">L2+M2</f>
        <v>201.6</v>
      </c>
      <c r="P2" s="14" t="n">
        <f aca="false">$P$1*$C2*$K2</f>
        <v>28.8</v>
      </c>
      <c r="Q2" s="14" t="n">
        <f aca="false">$Q$1*$C2*$K2</f>
        <v>28.8</v>
      </c>
      <c r="R2" s="14" t="n">
        <f aca="false">$R$1*$C2*$K2</f>
        <v>144</v>
      </c>
      <c r="S2" s="14" t="n">
        <f aca="false">IF((H2=0),"",R2/H2)</f>
        <v>144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32</v>
      </c>
      <c r="L3" s="13" t="n">
        <f aca="false">$E3*$K3</f>
        <v>268.8</v>
      </c>
      <c r="M3" s="13" t="n">
        <f aca="false">L3*$F$8</f>
        <v>0</v>
      </c>
      <c r="N3" s="13" t="n">
        <f aca="false">L3+M3</f>
        <v>268.8</v>
      </c>
      <c r="P3" s="14" t="n">
        <f aca="false">$P$1*$C3*$K3</f>
        <v>38.4</v>
      </c>
      <c r="Q3" s="14" t="n">
        <f aca="false">$Q$1*$C3*$K3</f>
        <v>38.4</v>
      </c>
      <c r="R3" s="14" t="n">
        <f aca="false">$R$1*$C3*$K3</f>
        <v>192</v>
      </c>
      <c r="S3" s="14" t="n">
        <f aca="false">IF((H3=0),"",R3/H3)</f>
        <v>192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48</v>
      </c>
      <c r="L4" s="13" t="n">
        <f aca="false">$E4*$K4</f>
        <v>235.2</v>
      </c>
      <c r="M4" s="13" t="n">
        <f aca="false">L4*$F$8</f>
        <v>0</v>
      </c>
      <c r="N4" s="13" t="n">
        <f aca="false">L4+M4</f>
        <v>235.2</v>
      </c>
      <c r="P4" s="14" t="n">
        <f aca="false">$P$1*$C4*$K4</f>
        <v>33.6</v>
      </c>
      <c r="Q4" s="14" t="n">
        <f aca="false">$Q$1*$C4*$K4</f>
        <v>33.6</v>
      </c>
      <c r="R4" s="14" t="n">
        <f aca="false">$R$1*$C4*$K4</f>
        <v>168</v>
      </c>
      <c r="S4" s="14" t="n">
        <f aca="false">IF((H4=0),"",R4/H4)</f>
        <v>168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2</v>
      </c>
      <c r="I5" s="10" t="n">
        <v>24</v>
      </c>
      <c r="J5" s="11" t="n">
        <f aca="false">H5*I5</f>
        <v>48</v>
      </c>
      <c r="K5" s="12" t="n">
        <f aca="false">H5*I5*I8</f>
        <v>96</v>
      </c>
      <c r="L5" s="13" t="n">
        <f aca="false">$E5*$K5</f>
        <v>161.28</v>
      </c>
      <c r="M5" s="13" t="n">
        <f aca="false">L5*$F$8</f>
        <v>0</v>
      </c>
      <c r="N5" s="13" t="n">
        <f aca="false">L5+M5</f>
        <v>161.28</v>
      </c>
      <c r="P5" s="14" t="n">
        <f aca="false">$P$1*$C5*$K5</f>
        <v>23.04</v>
      </c>
      <c r="Q5" s="14" t="n">
        <f aca="false">$Q$1*$C5*$K5</f>
        <v>23.04</v>
      </c>
      <c r="R5" s="14" t="n">
        <f aca="false">$R$1*$C5*$K5</f>
        <v>115.2</v>
      </c>
      <c r="S5" s="14" t="n">
        <f aca="false">IF((H5=0),"",R5/H5)</f>
        <v>57.6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144</v>
      </c>
      <c r="L6" s="13" t="n">
        <f aca="false">$E6*$K6</f>
        <v>1209.6</v>
      </c>
      <c r="M6" s="13" t="n">
        <f aca="false">L6*$F$7</f>
        <v>0</v>
      </c>
      <c r="N6" s="13" t="n">
        <f aca="false">L6+M6</f>
        <v>1209.6</v>
      </c>
      <c r="P6" s="14" t="n">
        <f aca="false">$P$1*$C6*$K6</f>
        <v>172.8</v>
      </c>
      <c r="Q6" s="14" t="n">
        <f aca="false">$Q$1*$C6*$K6</f>
        <v>172.8</v>
      </c>
      <c r="R6" s="14" t="n">
        <f aca="false">$R$1*$C6*$K6</f>
        <v>864</v>
      </c>
      <c r="S6" s="15" t="n">
        <f aca="false">IF((H6=0),"",R6/H6)</f>
        <v>288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2</v>
      </c>
      <c r="J8" s="11" t="n">
        <f aca="false">SUM(J2:J7)</f>
        <v>168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336</v>
      </c>
      <c r="L9" s="20" t="n">
        <f aca="false">SUM(L2:L7)</f>
        <v>2076.48</v>
      </c>
      <c r="M9" s="20" t="n">
        <f aca="false">SUM(M2:M7)</f>
        <v>0</v>
      </c>
      <c r="N9" s="20" t="n">
        <f aca="false">SUM(N2:N7)</f>
        <v>2076.48</v>
      </c>
      <c r="P9" s="20" t="n">
        <f aca="false">SUM(P2:P7)</f>
        <v>296.64</v>
      </c>
      <c r="Q9" s="20" t="n">
        <f aca="false">SUM(Q2:Q7)</f>
        <v>296.64</v>
      </c>
      <c r="R9" s="20" t="n">
        <f aca="false">SUM(R2:R7)</f>
        <v>1483.2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1038.24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2076.48</v>
      </c>
      <c r="D11" s="14" t="n">
        <f aca="false">SUM(D13:D30)</f>
        <v>0</v>
      </c>
      <c r="E11" s="14" t="n">
        <f aca="false">SUM(E13:E30)</f>
        <v>2076.48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1915.2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1038.24</v>
      </c>
      <c r="D13" s="28" t="n">
        <f aca="false">C13*D$10</f>
        <v>0</v>
      </c>
      <c r="E13" s="28" t="n">
        <f aca="false">C13+D13</f>
        <v>1038.24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1038.24</v>
      </c>
      <c r="D14" s="28" t="n">
        <f aca="false">IF(C14="","",C14*D$10)</f>
        <v>0</v>
      </c>
      <c r="E14" s="28" t="n">
        <f aca="false">IF(C14="", "",C14+D14)</f>
        <v>1038.24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str">
        <f aca="false">IF(B15&lt;$I$8+1,$C$10,"")</f>
        <v/>
      </c>
      <c r="D15" s="28" t="str">
        <f aca="false">IF(C15="","",C15*D$10)</f>
        <v/>
      </c>
      <c r="E15" s="28" t="str">
        <f aca="false">IF(C15="", "",C15+D15)</f>
        <v/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S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53515625" defaultRowHeight="13.8" customHeight="true" zeroHeight="false" outlineLevelRow="0" outlineLevelCol="0"/>
  <cols>
    <col collapsed="false" customWidth="true" hidden="false" outlineLevel="0" max="1" min="1" style="1" width="2.22"/>
    <col collapsed="false" customWidth="true" hidden="false" outlineLevel="0" max="2" min="2" style="1" width="13.58"/>
    <col collapsed="false" customWidth="true" hidden="false" outlineLevel="0" max="4" min="4" style="1" width="9.13"/>
    <col collapsed="false" customWidth="true" hidden="false" outlineLevel="0" max="5" min="5" style="1" width="9.79"/>
    <col collapsed="false" customWidth="true" hidden="false" outlineLevel="0" max="6" min="6" style="1" width="8.34"/>
    <col collapsed="false" customWidth="true" hidden="false" outlineLevel="0" max="7" min="7" style="1" width="10.25"/>
    <col collapsed="false" customWidth="true" hidden="false" outlineLevel="0" max="8" min="8" style="1" width="7.57"/>
    <col collapsed="false" customWidth="true" hidden="false" outlineLevel="0" max="9" min="9" style="1" width="7.34"/>
    <col collapsed="false" customWidth="true" hidden="false" outlineLevel="0" max="11" min="10" style="1" width="9"/>
    <col collapsed="false" customWidth="true" hidden="false" outlineLevel="0" max="12" min="12" style="1" width="9.55"/>
    <col collapsed="false" customWidth="true" hidden="false" outlineLevel="0" max="13" min="13" style="1" width="8.9"/>
    <col collapsed="false" customWidth="true" hidden="false" outlineLevel="0" max="14" min="14" style="1" width="9.79"/>
    <col collapsed="false" customWidth="true" hidden="false" outlineLevel="0" max="15" min="15" style="1" width="2.77"/>
    <col collapsed="false" customWidth="true" hidden="false" outlineLevel="0" max="19" min="19" style="1" width="16.03"/>
  </cols>
  <sheetData>
    <row r="1" customFormat="false" ht="36.85" hidden="false" customHeight="false" outlineLevel="0" collapsed="false">
      <c r="B1" s="33" t="str">
        <f aca="false">'PHC Service Costs Calculator'!B1</f>
        <v>P472 – Water Access &amp; Polution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4" t="s">
        <v>34</v>
      </c>
      <c r="J1" s="4" t="s">
        <v>8</v>
      </c>
      <c r="K1" s="5" t="s">
        <v>9</v>
      </c>
      <c r="L1" s="5" t="s">
        <v>10</v>
      </c>
      <c r="M1" s="5" t="s">
        <v>4</v>
      </c>
      <c r="N1" s="5" t="s">
        <v>11</v>
      </c>
      <c r="P1" s="6" t="n">
        <v>0.2</v>
      </c>
      <c r="Q1" s="6" t="n">
        <v>0.2</v>
      </c>
      <c r="R1" s="6" t="n">
        <v>1</v>
      </c>
      <c r="S1" s="5" t="s">
        <v>12</v>
      </c>
    </row>
    <row r="2" customFormat="false" ht="13.8" hidden="false" customHeight="false" outlineLevel="0" collapsed="false">
      <c r="B2" s="7" t="s">
        <v>13</v>
      </c>
      <c r="C2" s="8" t="n">
        <f aca="false">90*$C$8</f>
        <v>9</v>
      </c>
      <c r="D2" s="9" t="n">
        <f aca="false">D$8</f>
        <v>0.4</v>
      </c>
      <c r="E2" s="8" t="n">
        <f aca="false">C2*D2 +C2</f>
        <v>12.6</v>
      </c>
      <c r="F2" s="9" t="n">
        <f aca="false">F$8</f>
        <v>0</v>
      </c>
      <c r="G2" s="8" t="n">
        <f aca="false">E2*F2 +E2</f>
        <v>12.6</v>
      </c>
      <c r="H2" s="10" t="n">
        <v>1</v>
      </c>
      <c r="I2" s="10" t="n">
        <v>8</v>
      </c>
      <c r="J2" s="11" t="n">
        <f aca="false">H2*I2</f>
        <v>8</v>
      </c>
      <c r="K2" s="12" t="n">
        <f aca="false">H2*I2*I8</f>
        <v>24</v>
      </c>
      <c r="L2" s="13" t="n">
        <f aca="false">$E2*$K2</f>
        <v>302.4</v>
      </c>
      <c r="M2" s="13" t="n">
        <f aca="false">L2*$F$8</f>
        <v>0</v>
      </c>
      <c r="N2" s="13" t="n">
        <f aca="false">L2+M2</f>
        <v>302.4</v>
      </c>
      <c r="P2" s="14" t="n">
        <f aca="false">$P$1*$C2*$K2</f>
        <v>43.2</v>
      </c>
      <c r="Q2" s="14" t="n">
        <f aca="false">$Q$1*$C2*$K2</f>
        <v>43.2</v>
      </c>
      <c r="R2" s="14" t="n">
        <f aca="false">$R$1*$C2*$K2</f>
        <v>216</v>
      </c>
      <c r="S2" s="14" t="n">
        <f aca="false">IF((H2=0),"",R2/H2)</f>
        <v>216</v>
      </c>
    </row>
    <row r="3" customFormat="false" ht="13.8" hidden="false" customHeight="false" outlineLevel="0" collapsed="false">
      <c r="B3" s="7" t="s">
        <v>14</v>
      </c>
      <c r="C3" s="8" t="n">
        <f aca="false">60*$C$8</f>
        <v>6</v>
      </c>
      <c r="D3" s="9" t="n">
        <f aca="false">D$8</f>
        <v>0.4</v>
      </c>
      <c r="E3" s="8" t="n">
        <f aca="false">C3*D3 +C3</f>
        <v>8.4</v>
      </c>
      <c r="F3" s="9" t="n">
        <f aca="false">F$8</f>
        <v>0</v>
      </c>
      <c r="G3" s="8" t="n">
        <f aca="false">E3*F3 +E3</f>
        <v>8.4</v>
      </c>
      <c r="H3" s="10" t="n">
        <v>1</v>
      </c>
      <c r="I3" s="10" t="n">
        <v>16</v>
      </c>
      <c r="J3" s="11" t="n">
        <f aca="false">H3*I3</f>
        <v>16</v>
      </c>
      <c r="K3" s="12" t="n">
        <f aca="false">H3*I3*I8</f>
        <v>48</v>
      </c>
      <c r="L3" s="13" t="n">
        <f aca="false">$E3*$K3</f>
        <v>403.2</v>
      </c>
      <c r="M3" s="13" t="n">
        <f aca="false">L3*$F$8</f>
        <v>0</v>
      </c>
      <c r="N3" s="13" t="n">
        <f aca="false">L3+M3</f>
        <v>403.2</v>
      </c>
      <c r="P3" s="14" t="n">
        <f aca="false">$P$1*$C3*$K3</f>
        <v>57.6</v>
      </c>
      <c r="Q3" s="14" t="n">
        <f aca="false">$Q$1*$C3*$K3</f>
        <v>57.6</v>
      </c>
      <c r="R3" s="14" t="n">
        <f aca="false">$R$1*$C3*$K3</f>
        <v>288</v>
      </c>
      <c r="S3" s="14" t="n">
        <f aca="false">IF((H3=0),"",R3/H3)</f>
        <v>288</v>
      </c>
    </row>
    <row r="4" customFormat="false" ht="13.8" hidden="false" customHeight="false" outlineLevel="0" collapsed="false">
      <c r="B4" s="7" t="s">
        <v>15</v>
      </c>
      <c r="C4" s="8" t="n">
        <f aca="false">35*$C$8</f>
        <v>3.5</v>
      </c>
      <c r="D4" s="9" t="n">
        <f aca="false">D$8</f>
        <v>0.4</v>
      </c>
      <c r="E4" s="8" t="n">
        <f aca="false">C4*D4 +C4</f>
        <v>4.9</v>
      </c>
      <c r="F4" s="9" t="n">
        <f aca="false">F$8</f>
        <v>0</v>
      </c>
      <c r="G4" s="8" t="n">
        <f aca="false">E4*F4 +E4</f>
        <v>4.9</v>
      </c>
      <c r="H4" s="10" t="n">
        <v>1</v>
      </c>
      <c r="I4" s="10" t="n">
        <v>24</v>
      </c>
      <c r="J4" s="11" t="n">
        <f aca="false">H4*I4</f>
        <v>24</v>
      </c>
      <c r="K4" s="12" t="n">
        <f aca="false">H4*I4*I8</f>
        <v>72</v>
      </c>
      <c r="L4" s="13" t="n">
        <f aca="false">$E4*$K4</f>
        <v>352.8</v>
      </c>
      <c r="M4" s="13" t="n">
        <f aca="false">L4*$F$8</f>
        <v>0</v>
      </c>
      <c r="N4" s="13" t="n">
        <f aca="false">L4+M4</f>
        <v>352.8</v>
      </c>
      <c r="P4" s="14" t="n">
        <f aca="false">$P$1*$C4*$K4</f>
        <v>50.4</v>
      </c>
      <c r="Q4" s="14" t="n">
        <f aca="false">$Q$1*$C4*$K4</f>
        <v>50.4</v>
      </c>
      <c r="R4" s="14" t="n">
        <f aca="false">$R$1*$C4*$K4</f>
        <v>252</v>
      </c>
      <c r="S4" s="14" t="n">
        <f aca="false">IF((H4=0),"",R4/H4)</f>
        <v>252</v>
      </c>
    </row>
    <row r="5" customFormat="false" ht="13.8" hidden="false" customHeight="false" outlineLevel="0" collapsed="false">
      <c r="B5" s="7" t="s">
        <v>16</v>
      </c>
      <c r="C5" s="8" t="n">
        <f aca="false">12*$C$8</f>
        <v>1.2</v>
      </c>
      <c r="D5" s="9" t="n">
        <f aca="false">D$8</f>
        <v>0.4</v>
      </c>
      <c r="E5" s="8" t="n">
        <f aca="false">C5*D5 +C5</f>
        <v>1.68</v>
      </c>
      <c r="F5" s="9" t="n">
        <f aca="false">F$8</f>
        <v>0</v>
      </c>
      <c r="G5" s="8" t="n">
        <f aca="false">E5*F5 +E5</f>
        <v>1.68</v>
      </c>
      <c r="H5" s="10" t="n">
        <v>3</v>
      </c>
      <c r="I5" s="10" t="n">
        <v>24</v>
      </c>
      <c r="J5" s="11" t="n">
        <f aca="false">H5*I5</f>
        <v>72</v>
      </c>
      <c r="K5" s="12" t="n">
        <f aca="false">H5*I5*I8</f>
        <v>216</v>
      </c>
      <c r="L5" s="13" t="n">
        <f aca="false">$E5*$K5</f>
        <v>362.88</v>
      </c>
      <c r="M5" s="13" t="n">
        <f aca="false">L5*$F$8</f>
        <v>0</v>
      </c>
      <c r="N5" s="13" t="n">
        <f aca="false">L5+M5</f>
        <v>362.88</v>
      </c>
      <c r="P5" s="14" t="n">
        <f aca="false">$P$1*$C5*$K5</f>
        <v>51.84</v>
      </c>
      <c r="Q5" s="14" t="n">
        <f aca="false">$Q$1*$C5*$K5</f>
        <v>51.84</v>
      </c>
      <c r="R5" s="14" t="n">
        <f aca="false">$R$1*$C5*$K5</f>
        <v>259.2</v>
      </c>
      <c r="S5" s="14" t="n">
        <f aca="false">IF((H5=0),"",R5/H5)</f>
        <v>86.4</v>
      </c>
    </row>
    <row r="6" customFormat="false" ht="13.8" hidden="false" customHeight="false" outlineLevel="0" collapsed="false">
      <c r="B6" s="7" t="s">
        <v>17</v>
      </c>
      <c r="C6" s="8" t="n">
        <f aca="false">60*$C$8</f>
        <v>6</v>
      </c>
      <c r="D6" s="9" t="n">
        <f aca="false">D$7</f>
        <v>0.4</v>
      </c>
      <c r="E6" s="8" t="n">
        <f aca="false">C6*D6 +C6</f>
        <v>8.4</v>
      </c>
      <c r="F6" s="9" t="n">
        <f aca="false">F$7</f>
        <v>0</v>
      </c>
      <c r="G6" s="8" t="n">
        <f aca="false">E6*F6 +E6</f>
        <v>8.4</v>
      </c>
      <c r="H6" s="10" t="n">
        <v>3</v>
      </c>
      <c r="I6" s="10" t="n">
        <v>24</v>
      </c>
      <c r="J6" s="11" t="n">
        <f aca="false">H6*I6</f>
        <v>72</v>
      </c>
      <c r="K6" s="12" t="n">
        <f aca="false">H6*I6*I8</f>
        <v>216</v>
      </c>
      <c r="L6" s="13" t="n">
        <f aca="false">$E6*$K6</f>
        <v>1814.4</v>
      </c>
      <c r="M6" s="13" t="n">
        <f aca="false">L6*$F$7</f>
        <v>0</v>
      </c>
      <c r="N6" s="13" t="n">
        <f aca="false">L6+M6</f>
        <v>1814.4</v>
      </c>
      <c r="P6" s="14" t="n">
        <f aca="false">$P$1*$C6*$K6</f>
        <v>259.2</v>
      </c>
      <c r="Q6" s="14" t="n">
        <f aca="false">$Q$1*$C6*$K6</f>
        <v>259.2</v>
      </c>
      <c r="R6" s="14" t="n">
        <f aca="false">$R$1*$C6*$K6</f>
        <v>1296</v>
      </c>
      <c r="S6" s="15" t="n">
        <f aca="false">IF((H6=0),"",R6/H6)</f>
        <v>432</v>
      </c>
    </row>
    <row r="7" customFormat="false" ht="13.8" hidden="false" customHeight="false" outlineLevel="0" collapsed="false">
      <c r="B7" s="7" t="s">
        <v>18</v>
      </c>
      <c r="C7" s="8" t="n">
        <f aca="false">0*$C$8</f>
        <v>0</v>
      </c>
      <c r="D7" s="9" t="n">
        <f aca="false">D$8</f>
        <v>0.4</v>
      </c>
      <c r="E7" s="8" t="n">
        <f aca="false">C7*D7 +C7</f>
        <v>0</v>
      </c>
      <c r="F7" s="9" t="n">
        <f aca="false">F$8</f>
        <v>0</v>
      </c>
      <c r="G7" s="8" t="n">
        <f aca="false">E7*F7 +E7</f>
        <v>0</v>
      </c>
      <c r="H7" s="10"/>
      <c r="I7" s="10"/>
      <c r="J7" s="11" t="n">
        <f aca="false">H7*I7</f>
        <v>0</v>
      </c>
      <c r="K7" s="12" t="n">
        <f aca="false">H7*I7*I8</f>
        <v>0</v>
      </c>
      <c r="L7" s="13" t="n">
        <f aca="false">$E7*$K7</f>
        <v>0</v>
      </c>
      <c r="M7" s="13" t="n">
        <f aca="false">L7*$F$8</f>
        <v>0</v>
      </c>
      <c r="N7" s="13" t="n">
        <f aca="false">L7+M7</f>
        <v>0</v>
      </c>
      <c r="P7" s="14" t="n">
        <f aca="false">$P$1*$C7*$K7</f>
        <v>0</v>
      </c>
      <c r="Q7" s="14" t="n">
        <f aca="false">$Q$1*$C7*$K7</f>
        <v>0</v>
      </c>
      <c r="R7" s="14" t="n">
        <f aca="false">$R$1*$C7*$K7</f>
        <v>0</v>
      </c>
      <c r="S7" s="14"/>
    </row>
    <row r="8" customFormat="false" ht="13.8" hidden="false" customHeight="false" outlineLevel="0" collapsed="false">
      <c r="B8" s="7"/>
      <c r="C8" s="9" t="n">
        <f aca="false">'PHC Service Costs Calculator'!C8</f>
        <v>0.1</v>
      </c>
      <c r="D8" s="9" t="n">
        <f aca="false">'PHC Service Costs Calculator'!D8</f>
        <v>0.4</v>
      </c>
      <c r="E8" s="7"/>
      <c r="F8" s="9" t="n">
        <f aca="false">'PHC Service Costs Calculator'!F8</f>
        <v>0</v>
      </c>
      <c r="G8" s="7"/>
      <c r="H8" s="17" t="s">
        <v>19</v>
      </c>
      <c r="I8" s="10" t="n">
        <v>3</v>
      </c>
      <c r="J8" s="11" t="n">
        <f aca="false">SUM(J2:J7)</f>
        <v>192</v>
      </c>
      <c r="K8" s="7"/>
      <c r="L8" s="7"/>
      <c r="N8" s="7"/>
    </row>
    <row r="9" customFormat="false" ht="13.8" hidden="false" customHeight="false" outlineLevel="0" collapsed="false">
      <c r="B9" s="7"/>
      <c r="D9" s="7"/>
      <c r="E9" s="7"/>
      <c r="F9" s="7"/>
      <c r="G9" s="7"/>
      <c r="H9" s="18"/>
      <c r="I9" s="18"/>
      <c r="J9" s="18"/>
      <c r="K9" s="19" t="n">
        <f aca="false">SUM(K2:K7)</f>
        <v>576</v>
      </c>
      <c r="L9" s="20" t="n">
        <f aca="false">SUM(L2:L7)</f>
        <v>3235.68</v>
      </c>
      <c r="M9" s="20" t="n">
        <f aca="false">SUM(M2:M7)</f>
        <v>0</v>
      </c>
      <c r="N9" s="20" t="n">
        <f aca="false">SUM(N2:N7)</f>
        <v>3235.68</v>
      </c>
      <c r="P9" s="20" t="n">
        <f aca="false">SUM(P2:P7)</f>
        <v>462.24</v>
      </c>
      <c r="Q9" s="20" t="n">
        <f aca="false">SUM(Q2:Q7)</f>
        <v>462.24</v>
      </c>
      <c r="R9" s="20" t="n">
        <f aca="false">SUM(R2:R7)</f>
        <v>2311.2</v>
      </c>
      <c r="S9" s="21"/>
    </row>
    <row r="10" customFormat="false" ht="13.8" hidden="false" customHeight="false" outlineLevel="0" collapsed="false">
      <c r="B10" s="1" t="s">
        <v>20</v>
      </c>
      <c r="C10" s="22" t="n">
        <f aca="false">($L$9)/($I$8)</f>
        <v>1078.56</v>
      </c>
      <c r="D10" s="9" t="n">
        <f aca="false">F8</f>
        <v>0</v>
      </c>
      <c r="E10" s="23"/>
      <c r="M10" s="9" t="n">
        <f aca="false">F8</f>
        <v>0</v>
      </c>
    </row>
    <row r="11" customFormat="false" ht="13.8" hidden="false" customHeight="true" outlineLevel="0" collapsed="false">
      <c r="C11" s="14" t="n">
        <f aca="false">SUM(C13:C30)</f>
        <v>3235.68</v>
      </c>
      <c r="D11" s="14" t="n">
        <f aca="false">SUM(D13:D30)</f>
        <v>0</v>
      </c>
      <c r="E11" s="14" t="n">
        <f aca="false">SUM(E13:E30)</f>
        <v>3235.68</v>
      </c>
      <c r="F11" s="23"/>
      <c r="G11" s="23"/>
      <c r="I11" s="18"/>
      <c r="J11" s="18"/>
      <c r="P11" s="24" t="s">
        <v>21</v>
      </c>
      <c r="Q11" s="24" t="s">
        <v>22</v>
      </c>
      <c r="R11" s="24" t="s">
        <v>23</v>
      </c>
    </row>
    <row r="12" customFormat="false" ht="13.8" hidden="false" customHeight="false" outlineLevel="0" collapsed="false">
      <c r="B12" s="25" t="s">
        <v>24</v>
      </c>
      <c r="C12" s="26" t="s">
        <v>25</v>
      </c>
      <c r="D12" s="26" t="s">
        <v>26</v>
      </c>
      <c r="E12" s="26" t="s">
        <v>27</v>
      </c>
      <c r="M12" s="1" t="s">
        <v>28</v>
      </c>
      <c r="N12" s="20" t="n">
        <f aca="false">N9-N5</f>
        <v>2872.8</v>
      </c>
      <c r="P12" s="24"/>
      <c r="Q12" s="24"/>
      <c r="R12" s="24"/>
    </row>
    <row r="13" customFormat="false" ht="13.8" hidden="false" customHeight="false" outlineLevel="0" collapsed="false">
      <c r="B13" s="27" t="n">
        <v>1</v>
      </c>
      <c r="C13" s="28" t="n">
        <f aca="false">C10</f>
        <v>1078.56</v>
      </c>
      <c r="D13" s="28" t="n">
        <f aca="false">C13*D$10</f>
        <v>0</v>
      </c>
      <c r="E13" s="28" t="n">
        <f aca="false">C13+D13</f>
        <v>1078.56</v>
      </c>
      <c r="P13" s="24"/>
      <c r="Q13" s="24"/>
      <c r="R13" s="24"/>
    </row>
    <row r="14" customFormat="false" ht="13.8" hidden="false" customHeight="false" outlineLevel="0" collapsed="false">
      <c r="B14" s="27" t="n">
        <v>2</v>
      </c>
      <c r="C14" s="28" t="n">
        <f aca="false">IF(B14&lt;$I$8+1,$C$10,"")</f>
        <v>1078.56</v>
      </c>
      <c r="D14" s="28" t="n">
        <f aca="false">IF(C14="","",C14*D$10)</f>
        <v>0</v>
      </c>
      <c r="E14" s="28" t="n">
        <f aca="false">IF(C14="", "",C14+D14)</f>
        <v>1078.56</v>
      </c>
      <c r="P14" s="24"/>
      <c r="Q14" s="24"/>
      <c r="R14" s="24"/>
    </row>
    <row r="15" customFormat="false" ht="13.8" hidden="false" customHeight="false" outlineLevel="0" collapsed="false">
      <c r="B15" s="27" t="n">
        <v>3</v>
      </c>
      <c r="C15" s="28" t="n">
        <f aca="false">IF(B15&lt;$I$8+1,$C$10,"")</f>
        <v>1078.56</v>
      </c>
      <c r="D15" s="28" t="n">
        <f aca="false">IF(C15="","",C15*D$10)</f>
        <v>0</v>
      </c>
      <c r="E15" s="28" t="n">
        <f aca="false">IF(C15="", "",C15+D15)</f>
        <v>1078.56</v>
      </c>
      <c r="P15" s="29" t="s">
        <v>29</v>
      </c>
      <c r="Q15" s="29"/>
      <c r="R15" s="29"/>
    </row>
    <row r="16" customFormat="false" ht="13.8" hidden="false" customHeight="false" outlineLevel="0" collapsed="false">
      <c r="B16" s="27" t="n">
        <v>4</v>
      </c>
      <c r="C16" s="28" t="str">
        <f aca="false">IF(B16&lt;$I$8+1,$C$10,"")</f>
        <v/>
      </c>
      <c r="D16" s="28" t="str">
        <f aca="false">IF(C16="","",C16*D$10)</f>
        <v/>
      </c>
      <c r="E16" s="28" t="str">
        <f aca="false">IF(C16="", "",C16+D16)</f>
        <v/>
      </c>
    </row>
    <row r="17" customFormat="false" ht="13.8" hidden="false" customHeight="false" outlineLevel="0" collapsed="false">
      <c r="B17" s="27" t="n">
        <v>5</v>
      </c>
      <c r="C17" s="28" t="str">
        <f aca="false">IF(B17&lt;$I$8+1,$C$10,"")</f>
        <v/>
      </c>
      <c r="D17" s="28" t="str">
        <f aca="false">IF(C17="","",C17*D$10)</f>
        <v/>
      </c>
      <c r="E17" s="28" t="str">
        <f aca="false">IF(C17="", "",C17+D17)</f>
        <v/>
      </c>
    </row>
    <row r="18" customFormat="false" ht="13.8" hidden="false" customHeight="false" outlineLevel="0" collapsed="false">
      <c r="B18" s="27" t="n">
        <v>6</v>
      </c>
      <c r="C18" s="28" t="str">
        <f aca="false">IF(B18&lt;$I$8+1,$C$10,"")</f>
        <v/>
      </c>
      <c r="D18" s="28" t="str">
        <f aca="false">IF(C18="","",C18*D$10)</f>
        <v/>
      </c>
      <c r="E18" s="28" t="str">
        <f aca="false">IF(C18="", "",C18+D18)</f>
        <v/>
      </c>
    </row>
    <row r="19" customFormat="false" ht="13.8" hidden="false" customHeight="false" outlineLevel="0" collapsed="false">
      <c r="B19" s="27" t="n">
        <v>7</v>
      </c>
      <c r="C19" s="28" t="str">
        <f aca="false">IF(B19&lt;$I$8+1,$C$10,"")</f>
        <v/>
      </c>
      <c r="D19" s="28" t="str">
        <f aca="false">IF(C19="","",C19*D$10)</f>
        <v/>
      </c>
      <c r="E19" s="28" t="str">
        <f aca="false">IF(C19="", "",C19+D19)</f>
        <v/>
      </c>
    </row>
    <row r="20" customFormat="false" ht="13.8" hidden="false" customHeight="false" outlineLevel="0" collapsed="false">
      <c r="B20" s="27" t="n">
        <v>8</v>
      </c>
      <c r="C20" s="28" t="str">
        <f aca="false">IF(B20&lt;$I$8+1,$C$10,"")</f>
        <v/>
      </c>
      <c r="D20" s="28" t="str">
        <f aca="false">IF(C20="","",C20*D$10)</f>
        <v/>
      </c>
      <c r="E20" s="28" t="str">
        <f aca="false">IF(C20="", "",C20+D20)</f>
        <v/>
      </c>
    </row>
    <row r="21" customFormat="false" ht="13.8" hidden="false" customHeight="false" outlineLevel="0" collapsed="false">
      <c r="B21" s="27" t="n">
        <v>9</v>
      </c>
      <c r="C21" s="28" t="str">
        <f aca="false">IF(B21&lt;$I$8+1,$C$10,"")</f>
        <v/>
      </c>
      <c r="D21" s="28" t="str">
        <f aca="false">IF(C21="","",C21*D$10)</f>
        <v/>
      </c>
      <c r="E21" s="28" t="str">
        <f aca="false">IF(C21="", "",C21+D21)</f>
        <v/>
      </c>
    </row>
    <row r="22" customFormat="false" ht="13.8" hidden="false" customHeight="false" outlineLevel="0" collapsed="false">
      <c r="B22" s="27" t="n">
        <v>10</v>
      </c>
      <c r="C22" s="28" t="str">
        <f aca="false">IF(B22&lt;$I$8+1,$C$10,"")</f>
        <v/>
      </c>
      <c r="D22" s="28" t="str">
        <f aca="false">IF(C22="","",C22*D$10)</f>
        <v/>
      </c>
      <c r="E22" s="28" t="str">
        <f aca="false">IF(C22="", "",C22+D22)</f>
        <v/>
      </c>
    </row>
    <row r="23" customFormat="false" ht="13.8" hidden="false" customHeight="false" outlineLevel="0" collapsed="false">
      <c r="B23" s="27" t="n">
        <v>11</v>
      </c>
      <c r="C23" s="28" t="str">
        <f aca="false">IF(B23&lt;$I$8+1,$C$10,"")</f>
        <v/>
      </c>
      <c r="D23" s="28" t="str">
        <f aca="false">IF(C23="","",C23*D$10)</f>
        <v/>
      </c>
      <c r="E23" s="28" t="str">
        <f aca="false">IF(C23="", "",C23+D23)</f>
        <v/>
      </c>
    </row>
    <row r="24" customFormat="false" ht="13.8" hidden="false" customHeight="false" outlineLevel="0" collapsed="false">
      <c r="B24" s="27" t="n">
        <v>12</v>
      </c>
      <c r="C24" s="28" t="str">
        <f aca="false">IF(B24&lt;$I$8+1,$C$10,"")</f>
        <v/>
      </c>
      <c r="D24" s="28" t="str">
        <f aca="false">IF(C24="","",C24*D$10)</f>
        <v/>
      </c>
      <c r="E24" s="28" t="str">
        <f aca="false">IF(C24="", "",C24+D24)</f>
        <v/>
      </c>
    </row>
    <row r="25" customFormat="false" ht="13.8" hidden="false" customHeight="false" outlineLevel="0" collapsed="false">
      <c r="B25" s="27" t="n">
        <v>13</v>
      </c>
      <c r="C25" s="28" t="str">
        <f aca="false">IF(B25&lt;$I$8+1,$C$10,"")</f>
        <v/>
      </c>
      <c r="D25" s="28" t="str">
        <f aca="false">IF(C25="","",C25*D$10)</f>
        <v/>
      </c>
      <c r="E25" s="28" t="str">
        <f aca="false">IF(C25="", "",C25+D25)</f>
        <v/>
      </c>
    </row>
    <row r="26" customFormat="false" ht="13.8" hidden="false" customHeight="false" outlineLevel="0" collapsed="false">
      <c r="B26" s="27" t="n">
        <v>14</v>
      </c>
      <c r="C26" s="28" t="str">
        <f aca="false">IF(B26&lt;$I$8+1,$C$10,"")</f>
        <v/>
      </c>
      <c r="D26" s="28" t="str">
        <f aca="false">IF(C26="","",C26*D$10)</f>
        <v/>
      </c>
      <c r="E26" s="28" t="str">
        <f aca="false">IF(C26="", "",C26+D26)</f>
        <v/>
      </c>
    </row>
    <row r="27" customFormat="false" ht="13.8" hidden="false" customHeight="false" outlineLevel="0" collapsed="false">
      <c r="B27" s="27" t="n">
        <v>15</v>
      </c>
      <c r="C27" s="28" t="str">
        <f aca="false">IF(B27&lt;$I$8+1,$C$10,"")</f>
        <v/>
      </c>
      <c r="D27" s="28" t="str">
        <f aca="false">IF(C27="","",C27*D$10)</f>
        <v/>
      </c>
      <c r="E27" s="28" t="str">
        <f aca="false">IF(C27="", "",C27+D27)</f>
        <v/>
      </c>
    </row>
    <row r="28" customFormat="false" ht="13.8" hidden="false" customHeight="false" outlineLevel="0" collapsed="false">
      <c r="B28" s="27" t="n">
        <v>16</v>
      </c>
      <c r="C28" s="28" t="str">
        <f aca="false">IF(B28&lt;$I$8+1,$C$10,"")</f>
        <v/>
      </c>
      <c r="D28" s="28" t="str">
        <f aca="false">IF(C28="","",C28*D$10)</f>
        <v/>
      </c>
      <c r="E28" s="28" t="str">
        <f aca="false">IF(C28="", "",C28+D28)</f>
        <v/>
      </c>
    </row>
    <row r="29" customFormat="false" ht="13.8" hidden="false" customHeight="false" outlineLevel="0" collapsed="false">
      <c r="B29" s="27" t="n">
        <v>17</v>
      </c>
      <c r="C29" s="28" t="str">
        <f aca="false">IF(B29&lt;$I$8+1,$C$10,"")</f>
        <v/>
      </c>
      <c r="D29" s="28" t="str">
        <f aca="false">IF(C29="","",C29*D$10)</f>
        <v/>
      </c>
      <c r="E29" s="28" t="str">
        <f aca="false">IF(C29="", "",C29+D29)</f>
        <v/>
      </c>
    </row>
    <row r="30" customFormat="false" ht="13.8" hidden="false" customHeight="false" outlineLevel="0" collapsed="false">
      <c r="B30" s="32" t="n">
        <v>18</v>
      </c>
      <c r="C30" s="28" t="str">
        <f aca="false">IF(B30&lt;$I$8+1,$C$10,"")</f>
        <v/>
      </c>
      <c r="D30" s="28" t="str">
        <f aca="false">IF(C30="","",C30*D$10)</f>
        <v/>
      </c>
      <c r="E30" s="28" t="str">
        <f aca="false">IF(C30="", "",C30+D30)</f>
        <v/>
      </c>
    </row>
    <row r="1048576" customFormat="false" ht="12.8" hidden="false" customHeight="true" outlineLevel="0" collapsed="false"/>
  </sheetData>
  <mergeCells count="4">
    <mergeCell ref="P11:P14"/>
    <mergeCell ref="Q11:Q14"/>
    <mergeCell ref="R11:R14"/>
    <mergeCell ref="P15:R15"/>
  </mergeCells>
  <dataValidations count="1">
    <dataValidation allowBlank="true" errorStyle="stop" operator="equal" showDropDown="false" showErrorMessage="true" showInputMessage="false" sqref="B1:L9 N1:N9 M2:M7 M9:M10 P9:R9 D10 N1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&amp;C&amp;"Arial,Regular"&amp;12&amp;A&amp;R&amp;"Times New Roman,Regular"&amp;12&amp;D</oddHeader>
    <oddFooter>&amp;L&amp;"Times New Roman,Regular"&amp;12Project Confidential&amp;C&amp;"Arial,Regular"&amp;12Page &amp;P&amp;R&amp;"Times New Roman,Regular"&amp;12A PHC Serviced Project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9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J14" activeCellId="0" sqref="J14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6.76"/>
    <col collapsed="false" customWidth="true" hidden="false" outlineLevel="0" max="2" min="2" style="1" width="15.09"/>
    <col collapsed="false" customWidth="true" hidden="false" outlineLevel="0" max="3" min="3" style="1" width="11.04"/>
    <col collapsed="false" customWidth="true" hidden="false" outlineLevel="0" max="4" min="4" style="1" width="7.3"/>
    <col collapsed="false" customWidth="true" hidden="false" outlineLevel="0" max="9" min="5" style="1" width="7.16"/>
    <col collapsed="false" customWidth="true" hidden="false" outlineLevel="0" max="10" min="10" style="1" width="10.72"/>
  </cols>
  <sheetData>
    <row r="1" customFormat="false" ht="13.8" hidden="false" customHeight="false" outlineLevel="0" collapsed="false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 t="s">
        <v>41</v>
      </c>
      <c r="H1" s="1" t="s">
        <v>42</v>
      </c>
      <c r="I1" s="1" t="s">
        <v>43</v>
      </c>
      <c r="J1" s="1" t="s">
        <v>44</v>
      </c>
    </row>
    <row r="2" customFormat="false" ht="13.8" hidden="false" customHeight="false" outlineLevel="0" collapsed="false">
      <c r="A2" s="1" t="s">
        <v>45</v>
      </c>
      <c r="B2" s="1" t="s">
        <v>46</v>
      </c>
      <c r="C2" s="15" t="n">
        <v>12.6</v>
      </c>
      <c r="D2" s="1" t="n">
        <v>10</v>
      </c>
      <c r="E2" s="1" t="n">
        <v>8</v>
      </c>
      <c r="F2" s="1" t="n">
        <v>8</v>
      </c>
      <c r="G2" s="1" t="n">
        <v>8</v>
      </c>
      <c r="H2" s="1" t="n">
        <v>8</v>
      </c>
      <c r="I2" s="1" t="n">
        <v>8</v>
      </c>
      <c r="J2" s="34" t="n">
        <f aca="false">C2*SUM(D2:I2)</f>
        <v>630</v>
      </c>
      <c r="K2" s="14"/>
    </row>
    <row r="3" customFormat="false" ht="13.8" hidden="false" customHeight="false" outlineLevel="0" collapsed="false">
      <c r="A3" s="1" t="s">
        <v>47</v>
      </c>
      <c r="B3" s="1" t="s">
        <v>48</v>
      </c>
      <c r="C3" s="15" t="n">
        <v>8.4</v>
      </c>
      <c r="D3" s="1" t="n">
        <v>5</v>
      </c>
      <c r="E3" s="1" t="n">
        <v>16</v>
      </c>
      <c r="F3" s="1" t="n">
        <v>16</v>
      </c>
      <c r="G3" s="1" t="n">
        <v>16</v>
      </c>
      <c r="H3" s="1" t="n">
        <v>16</v>
      </c>
      <c r="I3" s="1" t="n">
        <v>16</v>
      </c>
      <c r="J3" s="34" t="n">
        <f aca="false">C3*SUM(D3:I3)</f>
        <v>714</v>
      </c>
      <c r="K3" s="14"/>
    </row>
    <row r="4" customFormat="false" ht="13.8" hidden="false" customHeight="false" outlineLevel="0" collapsed="false">
      <c r="A4" s="1" t="s">
        <v>49</v>
      </c>
      <c r="B4" s="1" t="s">
        <v>49</v>
      </c>
      <c r="C4" s="15" t="n">
        <v>4.9</v>
      </c>
      <c r="D4" s="1" t="n">
        <v>5</v>
      </c>
      <c r="E4" s="1" t="n">
        <v>24</v>
      </c>
      <c r="F4" s="1" t="n">
        <v>24</v>
      </c>
      <c r="G4" s="1" t="n">
        <v>24</v>
      </c>
      <c r="H4" s="1" t="n">
        <v>24</v>
      </c>
      <c r="I4" s="1" t="n">
        <v>24</v>
      </c>
      <c r="J4" s="34" t="n">
        <f aca="false">C4*SUM(D4:I4)</f>
        <v>612.5</v>
      </c>
      <c r="K4" s="14"/>
    </row>
    <row r="5" customFormat="false" ht="36.85" hidden="false" customHeight="false" outlineLevel="0" collapsed="false">
      <c r="A5" s="1" t="s">
        <v>50</v>
      </c>
      <c r="B5" s="5" t="s">
        <v>51</v>
      </c>
      <c r="C5" s="15" t="n">
        <v>1.68</v>
      </c>
      <c r="D5" s="1" t="n">
        <v>0</v>
      </c>
      <c r="E5" s="1" t="n">
        <v>48</v>
      </c>
      <c r="F5" s="1" t="n">
        <v>48</v>
      </c>
      <c r="G5" s="1" t="n">
        <v>72</v>
      </c>
      <c r="H5" s="1" t="n">
        <v>72</v>
      </c>
      <c r="I5" s="1" t="n">
        <v>72</v>
      </c>
      <c r="J5" s="34" t="n">
        <f aca="false">C5*SUM(D5:I5)</f>
        <v>524.16</v>
      </c>
      <c r="K5" s="14"/>
    </row>
    <row r="6" customFormat="false" ht="36.85" hidden="false" customHeight="false" outlineLevel="0" collapsed="false">
      <c r="A6" s="1" t="s">
        <v>52</v>
      </c>
      <c r="B6" s="5" t="s">
        <v>53</v>
      </c>
      <c r="C6" s="15" t="n">
        <v>8.4</v>
      </c>
      <c r="D6" s="1" t="n">
        <v>10</v>
      </c>
      <c r="E6" s="1" t="n">
        <v>72</v>
      </c>
      <c r="F6" s="1" t="n">
        <v>72</v>
      </c>
      <c r="G6" s="1" t="n">
        <v>72</v>
      </c>
      <c r="H6" s="1" t="n">
        <v>72</v>
      </c>
      <c r="I6" s="1" t="n">
        <v>72</v>
      </c>
      <c r="J6" s="34" t="n">
        <f aca="false">C6*SUM(D6:I6)</f>
        <v>3108</v>
      </c>
      <c r="K6" s="14"/>
    </row>
    <row r="7" customFormat="false" ht="13.8" hidden="false" customHeight="false" outlineLevel="0" collapsed="false">
      <c r="D7" s="14" t="n">
        <f aca="false">SUMPRODUCT($C2:$C6,D2:D6)</f>
        <v>276.5</v>
      </c>
      <c r="E7" s="14" t="n">
        <f aca="false">SUMPRODUCT($C2:$C6,E2:E6)</f>
        <v>1038.24</v>
      </c>
      <c r="F7" s="14" t="n">
        <f aca="false">SUMPRODUCT($C2:$C6,F2:F6)</f>
        <v>1038.24</v>
      </c>
      <c r="G7" s="14" t="n">
        <f aca="false">SUMPRODUCT($C2:$C6,G2:G6)</f>
        <v>1078.56</v>
      </c>
      <c r="H7" s="14" t="n">
        <f aca="false">SUMPRODUCT($C2:$C6,H2:H6)</f>
        <v>1078.56</v>
      </c>
      <c r="I7" s="14" t="n">
        <f aca="false">SUMPRODUCT($C2:$C6,I2:I6)</f>
        <v>1078.56</v>
      </c>
      <c r="J7" s="34" t="n">
        <f aca="false">SUM(J2:J6)</f>
        <v>5588.66</v>
      </c>
    </row>
    <row r="8" customFormat="false" ht="13.8" hidden="false" customHeight="false" outlineLevel="0" collapsed="false">
      <c r="D8" s="35" t="s">
        <v>54</v>
      </c>
      <c r="E8" s="36" t="s">
        <v>31</v>
      </c>
      <c r="F8" s="36"/>
      <c r="G8" s="36" t="s">
        <v>32</v>
      </c>
      <c r="H8" s="36"/>
      <c r="I8" s="36"/>
      <c r="J8" s="14"/>
      <c r="K8" s="34" t="n">
        <f aca="false">SUM(D7:I7)</f>
        <v>5588.66</v>
      </c>
    </row>
    <row r="9" customFormat="false" ht="13.8" hidden="false" customHeight="false" outlineLevel="0" collapsed="false">
      <c r="D9" s="37" t="n">
        <f aca="false">D7</f>
        <v>276.5</v>
      </c>
      <c r="E9" s="37" t="n">
        <f aca="false">E7+F7</f>
        <v>2076.48</v>
      </c>
      <c r="F9" s="37"/>
      <c r="G9" s="38" t="n">
        <f aca="false">G7+H7+I7</f>
        <v>3235.68</v>
      </c>
      <c r="H9" s="38"/>
      <c r="I9" s="38"/>
    </row>
  </sheetData>
  <mergeCells count="4">
    <mergeCell ref="E8:F8"/>
    <mergeCell ref="G8:I8"/>
    <mergeCell ref="E9:F9"/>
    <mergeCell ref="G9:I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C7" activeCellId="0" sqref="C7"/>
    </sheetView>
  </sheetViews>
  <sheetFormatPr defaultColWidth="11.53515625" defaultRowHeight="12.8" customHeight="true" zeroHeight="false" outlineLevelRow="0" outlineLevelCol="0"/>
  <sheetData>
    <row r="1" customFormat="false" ht="13.8" hidden="false" customHeight="false" outlineLevel="0" collapsed="false">
      <c r="A1" s="1" t="s">
        <v>55</v>
      </c>
      <c r="B1" s="1" t="n">
        <v>1900</v>
      </c>
    </row>
    <row r="2" customFormat="false" ht="13.8" hidden="false" customHeight="false" outlineLevel="0" collapsed="false">
      <c r="A2" s="1" t="s">
        <v>56</v>
      </c>
      <c r="B2" s="39" t="n">
        <f aca="false">'IT Hardware'!F6</f>
        <v>1442</v>
      </c>
    </row>
    <row r="3" customFormat="false" ht="13.8" hidden="false" customHeight="false" outlineLevel="0" collapsed="false">
      <c r="A3" s="1" t="s">
        <v>57</v>
      </c>
      <c r="B3" s="40" t="n">
        <f aca="false">'7 Day Review'!N9</f>
        <v>276.5</v>
      </c>
    </row>
    <row r="4" customFormat="false" ht="13.8" hidden="false" customHeight="false" outlineLevel="0" collapsed="false">
      <c r="A4" s="1" t="s">
        <v>31</v>
      </c>
      <c r="B4" s="40" t="n">
        <f aca="false">'PHC Service Setup'!N9</f>
        <v>2076.48</v>
      </c>
    </row>
    <row r="5" customFormat="false" ht="13.8" hidden="false" customHeight="false" outlineLevel="0" collapsed="false">
      <c r="A5" s="1" t="s">
        <v>32</v>
      </c>
      <c r="B5" s="40" t="n">
        <f aca="false">Continuation!N9</f>
        <v>3235.68</v>
      </c>
    </row>
    <row r="6" customFormat="false" ht="13.8" hidden="false" customHeight="false" outlineLevel="0" collapsed="false">
      <c r="A6" s="1" t="s">
        <v>58</v>
      </c>
      <c r="B6" s="1" t="n">
        <v>1000</v>
      </c>
    </row>
    <row r="8" customFormat="false" ht="13.8" hidden="false" customHeight="false" outlineLevel="0" collapsed="false">
      <c r="B8" s="1" t="n">
        <f aca="false">SUM(B1:B6)</f>
        <v>9930.66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normal" topLeftCell="A1" colorId="64" zoomScale="140" zoomScaleNormal="140" zoomScalePageLayoutView="100" workbookViewId="0">
      <selection pane="topLeft" activeCell="F10" activeCellId="0" sqref="F10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41" width="20.43"/>
    <col collapsed="false" customWidth="true" hidden="false" outlineLevel="0" max="2" min="2" style="41" width="26.32"/>
    <col collapsed="false" customWidth="false" hidden="false" outlineLevel="0" max="3" min="3" style="41" width="11.53"/>
    <col collapsed="false" customWidth="false" hidden="false" outlineLevel="0" max="6" min="4" style="42" width="11.53"/>
    <col collapsed="false" customWidth="true" hidden="false" outlineLevel="0" max="7" min="7" style="42" width="44.13"/>
    <col collapsed="false" customWidth="false" hidden="false" outlineLevel="0" max="16384" min="8" style="42" width="11.53"/>
  </cols>
  <sheetData>
    <row r="1" customFormat="false" ht="12.8" hidden="false" customHeight="false" outlineLevel="0" collapsed="false">
      <c r="A1" s="41" t="s">
        <v>59</v>
      </c>
      <c r="B1" s="41" t="s">
        <v>60</v>
      </c>
      <c r="C1" s="41" t="s">
        <v>61</v>
      </c>
      <c r="D1" s="42" t="s">
        <v>62</v>
      </c>
      <c r="E1" s="42" t="s">
        <v>63</v>
      </c>
      <c r="F1" s="42" t="s">
        <v>33</v>
      </c>
    </row>
    <row r="2" customFormat="false" ht="21.4" hidden="false" customHeight="false" outlineLevel="0" collapsed="false">
      <c r="A2" s="41" t="s">
        <v>64</v>
      </c>
      <c r="B2" s="41" t="s">
        <v>65</v>
      </c>
      <c r="C2" s="41" t="s">
        <v>66</v>
      </c>
      <c r="D2" s="42" t="n">
        <v>5</v>
      </c>
      <c r="E2" s="42" t="n">
        <v>144.4</v>
      </c>
      <c r="F2" s="42" t="n">
        <f aca="false">E2*D2</f>
        <v>722</v>
      </c>
      <c r="G2" s="42" t="s">
        <v>67</v>
      </c>
    </row>
    <row r="3" customFormat="false" ht="12.8" hidden="false" customHeight="false" outlineLevel="0" collapsed="false">
      <c r="A3" s="41" t="s">
        <v>68</v>
      </c>
      <c r="B3" s="41" t="s">
        <v>69</v>
      </c>
      <c r="C3" s="41" t="s">
        <v>70</v>
      </c>
      <c r="D3" s="42" t="n">
        <v>5</v>
      </c>
      <c r="E3" s="42" t="n">
        <v>96</v>
      </c>
      <c r="F3" s="42" t="n">
        <f aca="false">E3*D3</f>
        <v>480</v>
      </c>
      <c r="G3" s="42" t="s">
        <v>71</v>
      </c>
    </row>
    <row r="4" customFormat="false" ht="21.4" hidden="false" customHeight="false" outlineLevel="0" collapsed="false">
      <c r="A4" s="41" t="s">
        <v>72</v>
      </c>
      <c r="B4" s="41" t="s">
        <v>73</v>
      </c>
      <c r="D4" s="42" t="n">
        <v>1</v>
      </c>
      <c r="E4" s="42" t="n">
        <v>240</v>
      </c>
      <c r="F4" s="42" t="n">
        <f aca="false">E4*D4</f>
        <v>240</v>
      </c>
    </row>
    <row r="6" customFormat="false" ht="12.8" hidden="false" customHeight="false" outlineLevel="0" collapsed="false">
      <c r="F6" s="42" t="n">
        <f aca="false">SUM(F2:F4)</f>
        <v>1442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3887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2023-11-21T08:18:03Z</dcterms:created>
  <dc:creator>Winter, David (Al Khobar)</dc:creator>
  <dc:description/>
  <dc:language>en-GB</dc:language>
  <cp:lastModifiedBy/>
  <cp:lastPrinted>2026-01-22T11:54:13Z</cp:lastPrinted>
  <dcterms:modified xsi:type="dcterms:W3CDTF">2026-03-30T12:50:11Z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